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410" yWindow="-210" windowWidth="25125" windowHeight="10470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  <sheet name="Лист2" sheetId="6" r:id="rId6"/>
    <sheet name="Лист3" sheetId="7" r:id="rId7"/>
  </sheets>
  <definedNames>
    <definedName name="_xlnm._FilterDatabase" localSheetId="0" hidden="1">Лист1!$E$15:$E$187</definedName>
    <definedName name="Print_Titles" localSheetId="0">Лист1!$8:$11</definedName>
    <definedName name="Z_47BE177F_564F_4E30_A4F0_4DA7A80B9B88_.wvu.FilterData" localSheetId="0" hidden="1">Лист1!$E$15:$E$187</definedName>
    <definedName name="Z_76B44A2F_18DB_4A45_B895_2B2B961519ED_.wvu.FilterData" localSheetId="0" hidden="1">Лист1!$E$15:$E$187</definedName>
    <definedName name="Z_76B44A2F_18DB_4A45_B895_2B2B961519ED_.wvu.PrintArea" localSheetId="0" hidden="1">Лист1!$A$5:$V$187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Лист1!$E$15:$E$187</definedName>
    <definedName name="Z_77984228_E82F_4F8D_9DE5_B74C2AD346E6_.wvu.PrintArea" localSheetId="0" hidden="1">Лист1!$A$5:$V$187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Лист1!$E$15:$E$187</definedName>
    <definedName name="Z_8DBC8541_9868_41A7_9A9F_A27FC80CBA37_.wvu.FilterData" localSheetId="0" hidden="1">Лист1!$E$15:$E$187</definedName>
    <definedName name="Z_8DBC8541_9868_41A7_9A9F_A27FC80CBA37_.wvu.PrintArea" localSheetId="0" hidden="1">Лист1!$A$5:$V$187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Лист1!$E$15:$E$187</definedName>
    <definedName name="Z_BABD61A3_6A51_407B_8C81_60ED34B253AA_.wvu.PrintArea" localSheetId="0" hidden="1">Лист1!$A$5:$V$187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Лист1!$A$11:$V$187</definedName>
    <definedName name="Z_CFE875CB_1045_45F7_825E_02100661E885_.wvu.PrintArea" localSheetId="0" hidden="1">Лист1!$A$5:$V$187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Лист1!$E$15:$E$187</definedName>
    <definedName name="Z_FE09AB06_1ECE_4486_BCA1_E9D85830708B_.wvu.PrintArea" localSheetId="0" hidden="1">Лист1!$A$1:$V$187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Лист1!$A$5:$V$187</definedName>
  </definedNames>
  <calcPr calcId="145621" fullPrecision="0"/>
</workbook>
</file>

<file path=xl/calcChain.xml><?xml version="1.0" encoding="utf-8"?>
<calcChain xmlns="http://schemas.openxmlformats.org/spreadsheetml/2006/main">
  <c r="T22" i="1" l="1"/>
  <c r="U22" i="1"/>
  <c r="S22" i="1"/>
  <c r="P22" i="1"/>
  <c r="Q22" i="1"/>
  <c r="O22" i="1"/>
  <c r="L22" i="1"/>
  <c r="M22" i="1"/>
  <c r="K22" i="1"/>
  <c r="H22" i="1"/>
  <c r="I22" i="1"/>
  <c r="G22" i="1"/>
  <c r="G21" i="1" s="1"/>
  <c r="R29" i="1"/>
  <c r="N29" i="1"/>
  <c r="J29" i="1"/>
  <c r="F29" i="1"/>
  <c r="V29" i="1" s="1"/>
  <c r="R31" i="1"/>
  <c r="N31" i="1"/>
  <c r="J31" i="1"/>
  <c r="F31" i="1"/>
  <c r="F32" i="1"/>
  <c r="J32" i="1"/>
  <c r="N32" i="1"/>
  <c r="R32" i="1"/>
  <c r="V31" i="1" l="1"/>
  <c r="V32" i="1"/>
  <c r="F21" i="7"/>
  <c r="E21" i="7"/>
  <c r="D21" i="7"/>
  <c r="C21" i="7"/>
  <c r="J13" i="7"/>
  <c r="J58" i="6"/>
  <c r="F58" i="6"/>
  <c r="J57" i="6"/>
  <c r="J23" i="7" s="1"/>
  <c r="F57" i="6"/>
  <c r="F23" i="7" s="1"/>
  <c r="J56" i="6"/>
  <c r="I56" i="6"/>
  <c r="H56" i="6"/>
  <c r="G56" i="6"/>
  <c r="F56" i="6"/>
  <c r="J55" i="6"/>
  <c r="J22" i="7" s="1"/>
  <c r="I55" i="6"/>
  <c r="I22" i="7" s="1"/>
  <c r="H55" i="6"/>
  <c r="H22" i="7" s="1"/>
  <c r="G55" i="6"/>
  <c r="G22" i="7" s="1"/>
  <c r="F55" i="6"/>
  <c r="F22" i="7" s="1"/>
  <c r="J54" i="6"/>
  <c r="I54" i="6"/>
  <c r="H54" i="6"/>
  <c r="G54" i="6"/>
  <c r="F54" i="6"/>
  <c r="E54" i="6"/>
  <c r="D54" i="6"/>
  <c r="C54" i="6"/>
  <c r="J53" i="6"/>
  <c r="J21" i="7" s="1"/>
  <c r="I53" i="6"/>
  <c r="I21" i="7" s="1"/>
  <c r="H53" i="6"/>
  <c r="H21" i="7" s="1"/>
  <c r="G53" i="6"/>
  <c r="G21" i="7" s="1"/>
  <c r="F53" i="6"/>
  <c r="E53" i="6"/>
  <c r="D53" i="6"/>
  <c r="C53" i="6"/>
  <c r="J52" i="6"/>
  <c r="F52" i="6"/>
  <c r="E52" i="6"/>
  <c r="D52" i="6"/>
  <c r="C52" i="6"/>
  <c r="J51" i="6"/>
  <c r="I51" i="6"/>
  <c r="H51" i="6"/>
  <c r="G51" i="6"/>
  <c r="F51" i="6"/>
  <c r="E51" i="6"/>
  <c r="D51" i="6"/>
  <c r="C51" i="6"/>
  <c r="J50" i="6"/>
  <c r="J20" i="7" s="1"/>
  <c r="F50" i="6"/>
  <c r="F20" i="7" s="1"/>
  <c r="E50" i="6"/>
  <c r="E20" i="7" s="1"/>
  <c r="D50" i="6"/>
  <c r="D20" i="7" s="1"/>
  <c r="C50" i="6"/>
  <c r="C20" i="7" s="1"/>
  <c r="J49" i="6"/>
  <c r="I49" i="6"/>
  <c r="H49" i="6"/>
  <c r="G49" i="6"/>
  <c r="E49" i="6"/>
  <c r="D49" i="6"/>
  <c r="J48" i="6"/>
  <c r="F48" i="6"/>
  <c r="E48" i="6"/>
  <c r="D48" i="6"/>
  <c r="C48" i="6"/>
  <c r="J47" i="6"/>
  <c r="F47" i="6"/>
  <c r="E47" i="6"/>
  <c r="D47" i="6"/>
  <c r="C47" i="6"/>
  <c r="J46" i="6"/>
  <c r="J45" i="6"/>
  <c r="I45" i="6"/>
  <c r="H45" i="6"/>
  <c r="G45" i="6"/>
  <c r="F45" i="6"/>
  <c r="E45" i="6"/>
  <c r="D45" i="6"/>
  <c r="C45" i="6"/>
  <c r="J44" i="6"/>
  <c r="J19" i="7" s="1"/>
  <c r="J43" i="6"/>
  <c r="I43" i="6"/>
  <c r="H43" i="6"/>
  <c r="G43" i="6"/>
  <c r="F43" i="6"/>
  <c r="E43" i="6"/>
  <c r="D43" i="6"/>
  <c r="C43" i="6"/>
  <c r="J42" i="6"/>
  <c r="I42" i="6"/>
  <c r="H42" i="6"/>
  <c r="G42" i="6"/>
  <c r="F42" i="6"/>
  <c r="E42" i="6"/>
  <c r="D42" i="6"/>
  <c r="C42" i="6"/>
  <c r="J41" i="6"/>
  <c r="I41" i="6"/>
  <c r="H41" i="6"/>
  <c r="G41" i="6"/>
  <c r="E41" i="6"/>
  <c r="D41" i="6"/>
  <c r="J40" i="6"/>
  <c r="I40" i="6"/>
  <c r="H40" i="6"/>
  <c r="G40" i="6"/>
  <c r="F40" i="6"/>
  <c r="E40" i="6"/>
  <c r="D40" i="6"/>
  <c r="C40" i="6"/>
  <c r="J39" i="6"/>
  <c r="I39" i="6"/>
  <c r="H39" i="6"/>
  <c r="G39" i="6"/>
  <c r="E39" i="6"/>
  <c r="D39" i="6"/>
  <c r="J38" i="6"/>
  <c r="I38" i="6"/>
  <c r="H38" i="6"/>
  <c r="G38" i="6"/>
  <c r="E37" i="6"/>
  <c r="D37" i="6"/>
  <c r="J35" i="6"/>
  <c r="I35" i="6"/>
  <c r="H35" i="6"/>
  <c r="G35" i="6"/>
  <c r="F35" i="6"/>
  <c r="E35" i="6"/>
  <c r="D35" i="6"/>
  <c r="C35" i="6"/>
  <c r="J34" i="6"/>
  <c r="I34" i="6"/>
  <c r="H34" i="6"/>
  <c r="G34" i="6"/>
  <c r="F34" i="6"/>
  <c r="E34" i="6"/>
  <c r="D34" i="6"/>
  <c r="C34" i="6"/>
  <c r="J33" i="6"/>
  <c r="J17" i="7" s="1"/>
  <c r="I33" i="6"/>
  <c r="I17" i="7" s="1"/>
  <c r="H33" i="6"/>
  <c r="H17" i="7" s="1"/>
  <c r="G33" i="6"/>
  <c r="G17" i="7" s="1"/>
  <c r="F33" i="6"/>
  <c r="F17" i="7" s="1"/>
  <c r="E33" i="6"/>
  <c r="E17" i="7" s="1"/>
  <c r="D33" i="6"/>
  <c r="D17" i="7" s="1"/>
  <c r="C33" i="6"/>
  <c r="C17" i="7" s="1"/>
  <c r="J32" i="6"/>
  <c r="I32" i="6"/>
  <c r="H32" i="6"/>
  <c r="G32" i="6"/>
  <c r="F32" i="6"/>
  <c r="E32" i="6"/>
  <c r="D32" i="6"/>
  <c r="C32" i="6"/>
  <c r="J31" i="6"/>
  <c r="I31" i="6"/>
  <c r="F31" i="6"/>
  <c r="E31" i="6"/>
  <c r="D31" i="6"/>
  <c r="C31" i="6"/>
  <c r="J30" i="6"/>
  <c r="J16" i="7" s="1"/>
  <c r="I30" i="6"/>
  <c r="I16" i="7" s="1"/>
  <c r="F30" i="6"/>
  <c r="F16" i="7" s="1"/>
  <c r="E30" i="6"/>
  <c r="E16" i="7" s="1"/>
  <c r="D30" i="6"/>
  <c r="D16" i="7" s="1"/>
  <c r="C30" i="6"/>
  <c r="C16" i="7" s="1"/>
  <c r="J29" i="6"/>
  <c r="I29" i="6"/>
  <c r="H29" i="6"/>
  <c r="G29" i="6"/>
  <c r="F29" i="6"/>
  <c r="E29" i="6"/>
  <c r="D29" i="6"/>
  <c r="C29" i="6"/>
  <c r="J28" i="6"/>
  <c r="F28" i="6"/>
  <c r="E28" i="6"/>
  <c r="D28" i="6"/>
  <c r="J27" i="6"/>
  <c r="J26" i="6"/>
  <c r="J15" i="7" s="1"/>
  <c r="J25" i="6"/>
  <c r="I25" i="6"/>
  <c r="H25" i="6"/>
  <c r="G25" i="6"/>
  <c r="F25" i="6"/>
  <c r="E25" i="6"/>
  <c r="D25" i="6"/>
  <c r="J24" i="6"/>
  <c r="I24" i="6"/>
  <c r="H24" i="6"/>
  <c r="G24" i="6"/>
  <c r="F24" i="6"/>
  <c r="E24" i="6"/>
  <c r="D24" i="6"/>
  <c r="J23" i="6"/>
  <c r="F23" i="6"/>
  <c r="E23" i="6"/>
  <c r="D23" i="6"/>
  <c r="J22" i="6"/>
  <c r="I22" i="6"/>
  <c r="H22" i="6"/>
  <c r="G22" i="6"/>
  <c r="F22" i="6"/>
  <c r="E22" i="6"/>
  <c r="D22" i="6"/>
  <c r="J21" i="6"/>
  <c r="I21" i="6"/>
  <c r="H21" i="6"/>
  <c r="G21" i="6"/>
  <c r="F21" i="6"/>
  <c r="E21" i="6"/>
  <c r="D21" i="6"/>
  <c r="J20" i="6"/>
  <c r="I20" i="6"/>
  <c r="H20" i="6"/>
  <c r="G20" i="6"/>
  <c r="F20" i="6"/>
  <c r="E20" i="6"/>
  <c r="D20" i="6"/>
  <c r="J19" i="6"/>
  <c r="F19" i="6"/>
  <c r="E19" i="6"/>
  <c r="D19" i="6"/>
  <c r="J18" i="6"/>
  <c r="I18" i="6"/>
  <c r="H18" i="6"/>
  <c r="F18" i="6"/>
  <c r="J16" i="6"/>
  <c r="I16" i="6"/>
  <c r="H16" i="6"/>
  <c r="F16" i="6"/>
  <c r="E16" i="6"/>
  <c r="D16" i="6"/>
  <c r="J15" i="6"/>
  <c r="I15" i="6"/>
  <c r="H15" i="6"/>
  <c r="F15" i="6"/>
  <c r="E15" i="6"/>
  <c r="D15" i="6"/>
  <c r="J14" i="6"/>
  <c r="I14" i="6"/>
  <c r="H14" i="6"/>
  <c r="G14" i="6"/>
  <c r="F14" i="6"/>
  <c r="E14" i="6"/>
  <c r="D14" i="6"/>
  <c r="C14" i="6"/>
  <c r="J13" i="6"/>
  <c r="I13" i="6"/>
  <c r="I13" i="7" s="1"/>
  <c r="H13" i="6"/>
  <c r="H13" i="7" s="1"/>
  <c r="F13" i="6"/>
  <c r="F13" i="7" s="1"/>
  <c r="E13" i="6"/>
  <c r="E13" i="7" s="1"/>
  <c r="D13" i="6"/>
  <c r="D13" i="7" s="1"/>
  <c r="K21" i="7" l="1"/>
  <c r="K17" i="7"/>
  <c r="K53" i="6"/>
  <c r="K34" i="6"/>
  <c r="K29" i="6"/>
  <c r="K40" i="6"/>
  <c r="K45" i="6"/>
  <c r="K51" i="6"/>
  <c r="K54" i="6"/>
  <c r="K33" i="6"/>
  <c r="K42" i="6"/>
  <c r="K35" i="6"/>
  <c r="K43" i="6"/>
  <c r="K32" i="6"/>
  <c r="L152" i="1"/>
  <c r="T152" i="1"/>
  <c r="U152" i="1"/>
  <c r="S152" i="1"/>
  <c r="R154" i="1"/>
  <c r="R155" i="1"/>
  <c r="P152" i="1"/>
  <c r="Q152" i="1"/>
  <c r="O152" i="1"/>
  <c r="N154" i="1"/>
  <c r="N155" i="1"/>
  <c r="M152" i="1"/>
  <c r="K152" i="1"/>
  <c r="H47" i="6" s="1"/>
  <c r="J154" i="1"/>
  <c r="J155" i="1"/>
  <c r="H152" i="1"/>
  <c r="I152" i="1"/>
  <c r="G152" i="1"/>
  <c r="F154" i="1"/>
  <c r="F155" i="1"/>
  <c r="V155" i="1" s="1"/>
  <c r="I47" i="6" l="1"/>
  <c r="V154" i="1"/>
  <c r="H121" i="1" l="1"/>
  <c r="I121" i="1"/>
  <c r="F41" i="6" s="1"/>
  <c r="G121" i="1"/>
  <c r="L121" i="1"/>
  <c r="M121" i="1"/>
  <c r="K121" i="1"/>
  <c r="P121" i="1"/>
  <c r="Q121" i="1"/>
  <c r="O121" i="1"/>
  <c r="T121" i="1"/>
  <c r="U121" i="1"/>
  <c r="S121" i="1"/>
  <c r="R124" i="1"/>
  <c r="N124" i="1"/>
  <c r="J124" i="1"/>
  <c r="F124" i="1"/>
  <c r="V124" i="1" s="1"/>
  <c r="G125" i="1"/>
  <c r="F125" i="1" s="1"/>
  <c r="H125" i="1"/>
  <c r="I125" i="1"/>
  <c r="K125" i="1"/>
  <c r="J125" i="1" s="1"/>
  <c r="V125" i="1" s="1"/>
  <c r="L125" i="1"/>
  <c r="M125" i="1"/>
  <c r="O125" i="1"/>
  <c r="N125" i="1" s="1"/>
  <c r="P125" i="1"/>
  <c r="Q125" i="1"/>
  <c r="S125" i="1"/>
  <c r="R125" i="1" s="1"/>
  <c r="T125" i="1"/>
  <c r="U125" i="1"/>
  <c r="R67" i="1"/>
  <c r="N67" i="1"/>
  <c r="J67" i="1"/>
  <c r="G58" i="1"/>
  <c r="D27" i="6" s="1"/>
  <c r="F67" i="1"/>
  <c r="F68" i="1"/>
  <c r="J68" i="1"/>
  <c r="N68" i="1"/>
  <c r="R68" i="1"/>
  <c r="V67" i="1" l="1"/>
  <c r="V68" i="1"/>
  <c r="J121" i="1" l="1"/>
  <c r="R106" i="1"/>
  <c r="J106" i="1"/>
  <c r="N106" i="1"/>
  <c r="F106" i="1"/>
  <c r="V106" i="1" s="1"/>
  <c r="F132" i="1"/>
  <c r="J132" i="1"/>
  <c r="N132" i="1"/>
  <c r="R132" i="1"/>
  <c r="H130" i="1"/>
  <c r="I130" i="1"/>
  <c r="K130" i="1"/>
  <c r="L130" i="1"/>
  <c r="M130" i="1"/>
  <c r="O130" i="1"/>
  <c r="P130" i="1"/>
  <c r="Q130" i="1"/>
  <c r="S130" i="1"/>
  <c r="T130" i="1"/>
  <c r="U130" i="1"/>
  <c r="G130" i="1"/>
  <c r="T93" i="1"/>
  <c r="U93" i="1"/>
  <c r="S93" i="1"/>
  <c r="R93" i="1" s="1"/>
  <c r="P93" i="1"/>
  <c r="Q93" i="1"/>
  <c r="O93" i="1"/>
  <c r="L93" i="1"/>
  <c r="M93" i="1"/>
  <c r="K93" i="1"/>
  <c r="H93" i="1"/>
  <c r="I93" i="1"/>
  <c r="G93" i="1"/>
  <c r="R95" i="1"/>
  <c r="N95" i="1"/>
  <c r="J93" i="1"/>
  <c r="J95" i="1"/>
  <c r="F93" i="1"/>
  <c r="F95" i="1"/>
  <c r="G96" i="1"/>
  <c r="G92" i="1" s="1"/>
  <c r="H109" i="1"/>
  <c r="E38" i="6" s="1"/>
  <c r="F38" i="6"/>
  <c r="K109" i="1"/>
  <c r="L109" i="1"/>
  <c r="M109" i="1"/>
  <c r="O109" i="1"/>
  <c r="P109" i="1"/>
  <c r="Q109" i="1"/>
  <c r="S109" i="1"/>
  <c r="T109" i="1"/>
  <c r="U109" i="1"/>
  <c r="G109" i="1"/>
  <c r="D38" i="6" s="1"/>
  <c r="O166" i="1"/>
  <c r="F156" i="1"/>
  <c r="F157" i="1"/>
  <c r="J156" i="1"/>
  <c r="J157" i="1"/>
  <c r="N157" i="1"/>
  <c r="N156" i="1"/>
  <c r="R156" i="1"/>
  <c r="R157" i="1"/>
  <c r="F152" i="1"/>
  <c r="H58" i="1"/>
  <c r="E27" i="6" s="1"/>
  <c r="I58" i="1"/>
  <c r="F27" i="6" s="1"/>
  <c r="K58" i="1"/>
  <c r="H27" i="6" s="1"/>
  <c r="L58" i="1"/>
  <c r="I27" i="6" s="1"/>
  <c r="M58" i="1"/>
  <c r="O58" i="1"/>
  <c r="P58" i="1"/>
  <c r="Q58" i="1"/>
  <c r="S58" i="1"/>
  <c r="T58" i="1"/>
  <c r="U58" i="1"/>
  <c r="T80" i="1"/>
  <c r="U80" i="1"/>
  <c r="S80" i="1"/>
  <c r="P80" i="1"/>
  <c r="Q80" i="1"/>
  <c r="O80" i="1"/>
  <c r="M80" i="1"/>
  <c r="L80" i="1"/>
  <c r="K80" i="1"/>
  <c r="H80" i="1"/>
  <c r="I80" i="1"/>
  <c r="G80" i="1"/>
  <c r="R81" i="1"/>
  <c r="R82" i="1"/>
  <c r="N82" i="1"/>
  <c r="J82" i="1"/>
  <c r="F82" i="1"/>
  <c r="N86" i="1"/>
  <c r="N87" i="1"/>
  <c r="N88" i="1"/>
  <c r="J86" i="1"/>
  <c r="J87" i="1"/>
  <c r="J88" i="1"/>
  <c r="F86" i="1"/>
  <c r="F87" i="1"/>
  <c r="F88" i="1"/>
  <c r="V88" i="1" s="1"/>
  <c r="H84" i="1"/>
  <c r="I84" i="1"/>
  <c r="K84" i="1"/>
  <c r="H31" i="6" s="1"/>
  <c r="L84" i="1"/>
  <c r="M84" i="1"/>
  <c r="O84" i="1"/>
  <c r="P84" i="1"/>
  <c r="Q84" i="1"/>
  <c r="S84" i="1"/>
  <c r="T84" i="1"/>
  <c r="U84" i="1"/>
  <c r="G84" i="1"/>
  <c r="G89" i="1"/>
  <c r="H89" i="1"/>
  <c r="I89" i="1"/>
  <c r="K89" i="1"/>
  <c r="L89" i="1"/>
  <c r="M89" i="1"/>
  <c r="O89" i="1"/>
  <c r="P89" i="1"/>
  <c r="Q89" i="1"/>
  <c r="S89" i="1"/>
  <c r="T89" i="1"/>
  <c r="U89" i="1"/>
  <c r="T134" i="1"/>
  <c r="U134" i="1"/>
  <c r="S134" i="1"/>
  <c r="P134" i="1"/>
  <c r="Q134" i="1"/>
  <c r="O134" i="1"/>
  <c r="L134" i="1"/>
  <c r="M134" i="1"/>
  <c r="K134" i="1"/>
  <c r="H134" i="1"/>
  <c r="I134" i="1"/>
  <c r="G134" i="1"/>
  <c r="R137" i="1"/>
  <c r="R138" i="1"/>
  <c r="N137" i="1"/>
  <c r="N138" i="1"/>
  <c r="J137" i="1"/>
  <c r="J138" i="1"/>
  <c r="F137" i="1"/>
  <c r="F138" i="1"/>
  <c r="D18" i="6"/>
  <c r="E18" i="6"/>
  <c r="L44" i="1"/>
  <c r="M44" i="1"/>
  <c r="K44" i="1"/>
  <c r="H39" i="1"/>
  <c r="I39" i="1"/>
  <c r="G39" i="1"/>
  <c r="L39" i="1"/>
  <c r="M39" i="1"/>
  <c r="K39" i="1"/>
  <c r="P39" i="1"/>
  <c r="Q39" i="1"/>
  <c r="O39" i="1"/>
  <c r="T39" i="1"/>
  <c r="U39" i="1"/>
  <c r="S39" i="1"/>
  <c r="R42" i="1"/>
  <c r="R43" i="1"/>
  <c r="N42" i="1"/>
  <c r="N43" i="1"/>
  <c r="J42" i="1"/>
  <c r="J43" i="1"/>
  <c r="F42" i="1"/>
  <c r="F43" i="1"/>
  <c r="R23" i="1"/>
  <c r="R24" i="1"/>
  <c r="R25" i="1"/>
  <c r="R26" i="1"/>
  <c r="R27" i="1"/>
  <c r="R28" i="1"/>
  <c r="R30" i="1"/>
  <c r="N23" i="1"/>
  <c r="N24" i="1"/>
  <c r="N25" i="1"/>
  <c r="N26" i="1"/>
  <c r="N27" i="1"/>
  <c r="N28" i="1"/>
  <c r="N30" i="1"/>
  <c r="J23" i="1"/>
  <c r="J24" i="1"/>
  <c r="J25" i="1"/>
  <c r="J26" i="1"/>
  <c r="J27" i="1"/>
  <c r="J28" i="1"/>
  <c r="J30" i="1"/>
  <c r="F23" i="1"/>
  <c r="F24" i="1"/>
  <c r="F25" i="1"/>
  <c r="F26" i="1"/>
  <c r="F27" i="1"/>
  <c r="F28" i="1"/>
  <c r="F30" i="1"/>
  <c r="H179" i="1"/>
  <c r="E56" i="6" s="1"/>
  <c r="I179" i="1"/>
  <c r="G179" i="1"/>
  <c r="D56" i="6" s="1"/>
  <c r="L179" i="1"/>
  <c r="M179" i="1"/>
  <c r="K179" i="1"/>
  <c r="P179" i="1"/>
  <c r="Q179" i="1"/>
  <c r="O179" i="1"/>
  <c r="T179" i="1"/>
  <c r="U179" i="1"/>
  <c r="S179" i="1"/>
  <c r="T183" i="1"/>
  <c r="U183" i="1"/>
  <c r="S183" i="1"/>
  <c r="P183" i="1"/>
  <c r="P182" i="1" s="1"/>
  <c r="Q183" i="1"/>
  <c r="Q182" i="1" s="1"/>
  <c r="O183" i="1"/>
  <c r="O182" i="1" s="1"/>
  <c r="L183" i="1"/>
  <c r="M183" i="1"/>
  <c r="M182" i="1" s="1"/>
  <c r="K183" i="1"/>
  <c r="H183" i="1"/>
  <c r="I183" i="1"/>
  <c r="I182" i="1" s="1"/>
  <c r="G183" i="1"/>
  <c r="H182" i="1" l="1"/>
  <c r="E57" i="6" s="1"/>
  <c r="E23" i="7" s="1"/>
  <c r="E58" i="6"/>
  <c r="G182" i="1"/>
  <c r="D57" i="6" s="1"/>
  <c r="D23" i="7" s="1"/>
  <c r="D58" i="6"/>
  <c r="L182" i="1"/>
  <c r="I57" i="6" s="1"/>
  <c r="I23" i="7" s="1"/>
  <c r="I58" i="6"/>
  <c r="K182" i="1"/>
  <c r="H57" i="6" s="1"/>
  <c r="H23" i="7" s="1"/>
  <c r="H58" i="6"/>
  <c r="N121" i="1"/>
  <c r="R121" i="1"/>
  <c r="N93" i="1"/>
  <c r="J109" i="1"/>
  <c r="R109" i="1"/>
  <c r="V87" i="1"/>
  <c r="V95" i="1"/>
  <c r="J130" i="1"/>
  <c r="R130" i="1"/>
  <c r="N130" i="1"/>
  <c r="V132" i="1"/>
  <c r="F130" i="1"/>
  <c r="V93" i="1"/>
  <c r="F109" i="1"/>
  <c r="C38" i="6" s="1"/>
  <c r="K38" i="6" s="1"/>
  <c r="N109" i="1"/>
  <c r="V82" i="1"/>
  <c r="J152" i="1"/>
  <c r="G47" i="6" s="1"/>
  <c r="K47" i="6" s="1"/>
  <c r="R152" i="1"/>
  <c r="N152" i="1"/>
  <c r="R80" i="1"/>
  <c r="N58" i="1"/>
  <c r="F80" i="1"/>
  <c r="V138" i="1"/>
  <c r="J80" i="1"/>
  <c r="V80" i="1" s="1"/>
  <c r="F58" i="1"/>
  <c r="C27" i="6" s="1"/>
  <c r="J58" i="1"/>
  <c r="G27" i="6" s="1"/>
  <c r="N80" i="1"/>
  <c r="J84" i="1"/>
  <c r="G31" i="6" s="1"/>
  <c r="K31" i="6" s="1"/>
  <c r="V137" i="1"/>
  <c r="F89" i="1"/>
  <c r="N84" i="1"/>
  <c r="R22" i="1"/>
  <c r="R89" i="1"/>
  <c r="J22" i="1"/>
  <c r="G18" i="6" s="1"/>
  <c r="N22" i="1"/>
  <c r="V43" i="1"/>
  <c r="N89" i="1"/>
  <c r="V42" i="1"/>
  <c r="V86" i="1"/>
  <c r="V25" i="1"/>
  <c r="V30" i="1"/>
  <c r="V28" i="1"/>
  <c r="V27" i="1"/>
  <c r="V26" i="1"/>
  <c r="F22" i="1"/>
  <c r="C18" i="6" s="1"/>
  <c r="V24" i="1"/>
  <c r="K18" i="6" l="1"/>
  <c r="K27" i="6"/>
  <c r="V130" i="1"/>
  <c r="V22" i="1"/>
  <c r="O33" i="1" l="1"/>
  <c r="L33" i="1"/>
  <c r="I19" i="6" s="1"/>
  <c r="M33" i="1"/>
  <c r="J56" i="1"/>
  <c r="G113" i="1" l="1"/>
  <c r="H113" i="1"/>
  <c r="I113" i="1"/>
  <c r="F39" i="6" s="1"/>
  <c r="K113" i="1"/>
  <c r="L113" i="1"/>
  <c r="M113" i="1"/>
  <c r="O113" i="1"/>
  <c r="P113" i="1"/>
  <c r="Q113" i="1"/>
  <c r="S113" i="1"/>
  <c r="T113" i="1"/>
  <c r="U113" i="1"/>
  <c r="N113" i="1" l="1"/>
  <c r="R113" i="1"/>
  <c r="F113" i="1"/>
  <c r="C39" i="6" s="1"/>
  <c r="K39" i="6" s="1"/>
  <c r="K47" i="1"/>
  <c r="H23" i="6" s="1"/>
  <c r="H166" i="1" l="1"/>
  <c r="I166" i="1"/>
  <c r="G166" i="1"/>
  <c r="L166" i="1"/>
  <c r="M166" i="1"/>
  <c r="K166" i="1"/>
  <c r="P166" i="1"/>
  <c r="Q166" i="1"/>
  <c r="T166" i="1"/>
  <c r="U166" i="1"/>
  <c r="S166" i="1"/>
  <c r="L51" i="1" l="1"/>
  <c r="K51" i="1"/>
  <c r="L47" i="1"/>
  <c r="I23" i="6" s="1"/>
  <c r="L36" i="1"/>
  <c r="R185" i="1" l="1"/>
  <c r="N185" i="1"/>
  <c r="J185" i="1"/>
  <c r="F183" i="1"/>
  <c r="C58" i="6" s="1"/>
  <c r="F185" i="1"/>
  <c r="V185" i="1" l="1"/>
  <c r="I15" i="1" l="1"/>
  <c r="J46" i="1" l="1"/>
  <c r="J176" i="1"/>
  <c r="R168" i="1"/>
  <c r="F121" i="1" l="1"/>
  <c r="C41" i="6" s="1"/>
  <c r="K41" i="6" s="1"/>
  <c r="O15" i="1"/>
  <c r="R112" i="1" l="1"/>
  <c r="N112" i="1"/>
  <c r="J112" i="1"/>
  <c r="F112" i="1"/>
  <c r="G47" i="1"/>
  <c r="T103" i="1"/>
  <c r="U103" i="1"/>
  <c r="S103" i="1"/>
  <c r="P103" i="1"/>
  <c r="Q103" i="1"/>
  <c r="O103" i="1"/>
  <c r="L103" i="1"/>
  <c r="I37" i="6" s="1"/>
  <c r="M103" i="1"/>
  <c r="J37" i="6" s="1"/>
  <c r="K103" i="1"/>
  <c r="H37" i="6" s="1"/>
  <c r="H103" i="1"/>
  <c r="I103" i="1"/>
  <c r="F37" i="6" s="1"/>
  <c r="G103" i="1"/>
  <c r="R108" i="1"/>
  <c r="N108" i="1"/>
  <c r="J108" i="1"/>
  <c r="F108" i="1"/>
  <c r="H117" i="1"/>
  <c r="I117" i="1"/>
  <c r="G117" i="1"/>
  <c r="L117" i="1"/>
  <c r="M117" i="1"/>
  <c r="K117" i="1"/>
  <c r="P117" i="1"/>
  <c r="Q117" i="1"/>
  <c r="O117" i="1"/>
  <c r="T117" i="1"/>
  <c r="U117" i="1"/>
  <c r="S117" i="1"/>
  <c r="R120" i="1"/>
  <c r="N120" i="1"/>
  <c r="J120" i="1"/>
  <c r="F120" i="1"/>
  <c r="R129" i="1"/>
  <c r="N129" i="1"/>
  <c r="J129" i="1"/>
  <c r="F129" i="1"/>
  <c r="R65" i="1"/>
  <c r="N65" i="1"/>
  <c r="J65" i="1"/>
  <c r="F65" i="1"/>
  <c r="R66" i="1"/>
  <c r="N66" i="1"/>
  <c r="J66" i="1"/>
  <c r="F66" i="1"/>
  <c r="L71" i="1"/>
  <c r="K71" i="1"/>
  <c r="J74" i="1"/>
  <c r="U182" i="1"/>
  <c r="T182" i="1"/>
  <c r="S182" i="1"/>
  <c r="R181" i="1"/>
  <c r="N181" i="1"/>
  <c r="J181" i="1"/>
  <c r="F181" i="1"/>
  <c r="U178" i="1"/>
  <c r="T178" i="1"/>
  <c r="S178" i="1"/>
  <c r="Q178" i="1"/>
  <c r="P178" i="1"/>
  <c r="O178" i="1"/>
  <c r="M178" i="1"/>
  <c r="L178" i="1"/>
  <c r="K178" i="1"/>
  <c r="I178" i="1"/>
  <c r="H178" i="1"/>
  <c r="E55" i="6" s="1"/>
  <c r="E22" i="7" s="1"/>
  <c r="G178" i="1"/>
  <c r="D55" i="6" s="1"/>
  <c r="D22" i="7" s="1"/>
  <c r="R177" i="1"/>
  <c r="N177" i="1"/>
  <c r="J177" i="1"/>
  <c r="F177" i="1"/>
  <c r="R176" i="1"/>
  <c r="N176" i="1"/>
  <c r="F176" i="1"/>
  <c r="V176" i="1" s="1"/>
  <c r="U174" i="1"/>
  <c r="U173" i="1" s="1"/>
  <c r="T174" i="1"/>
  <c r="T173" i="1" s="1"/>
  <c r="S174" i="1"/>
  <c r="S173" i="1" s="1"/>
  <c r="Q174" i="1"/>
  <c r="Q173" i="1" s="1"/>
  <c r="P174" i="1"/>
  <c r="P173" i="1" s="1"/>
  <c r="O174" i="1"/>
  <c r="O173" i="1" s="1"/>
  <c r="M174" i="1"/>
  <c r="M173" i="1" s="1"/>
  <c r="L174" i="1"/>
  <c r="L173" i="1" s="1"/>
  <c r="K174" i="1"/>
  <c r="K173" i="1" s="1"/>
  <c r="I174" i="1"/>
  <c r="I173" i="1" s="1"/>
  <c r="H174" i="1"/>
  <c r="H173" i="1" s="1"/>
  <c r="G174" i="1"/>
  <c r="G173" i="1" s="1"/>
  <c r="R172" i="1"/>
  <c r="N172" i="1"/>
  <c r="J172" i="1"/>
  <c r="F172" i="1"/>
  <c r="R171" i="1"/>
  <c r="N171" i="1"/>
  <c r="J171" i="1"/>
  <c r="F171" i="1"/>
  <c r="U169" i="1"/>
  <c r="T169" i="1"/>
  <c r="S169" i="1"/>
  <c r="Q169" i="1"/>
  <c r="P169" i="1"/>
  <c r="O169" i="1"/>
  <c r="M169" i="1"/>
  <c r="L169" i="1"/>
  <c r="I52" i="6" s="1"/>
  <c r="K169" i="1"/>
  <c r="H52" i="6" s="1"/>
  <c r="I169" i="1"/>
  <c r="H169" i="1"/>
  <c r="G169" i="1"/>
  <c r="N168" i="1"/>
  <c r="J168" i="1"/>
  <c r="F168" i="1"/>
  <c r="R164" i="1"/>
  <c r="N164" i="1"/>
  <c r="J164" i="1"/>
  <c r="F164" i="1"/>
  <c r="R163" i="1"/>
  <c r="N163" i="1"/>
  <c r="J163" i="1"/>
  <c r="F163" i="1"/>
  <c r="U161" i="1"/>
  <c r="T161" i="1"/>
  <c r="S161" i="1"/>
  <c r="Q161" i="1"/>
  <c r="P161" i="1"/>
  <c r="O161" i="1"/>
  <c r="M161" i="1"/>
  <c r="L161" i="1"/>
  <c r="K161" i="1"/>
  <c r="I161" i="1"/>
  <c r="F49" i="6" s="1"/>
  <c r="H161" i="1"/>
  <c r="G161" i="1"/>
  <c r="R160" i="1"/>
  <c r="N160" i="1"/>
  <c r="J160" i="1"/>
  <c r="F160" i="1"/>
  <c r="U158" i="1"/>
  <c r="T158" i="1"/>
  <c r="S158" i="1"/>
  <c r="Q158" i="1"/>
  <c r="P158" i="1"/>
  <c r="O158" i="1"/>
  <c r="M158" i="1"/>
  <c r="L158" i="1"/>
  <c r="K158" i="1"/>
  <c r="H48" i="6" s="1"/>
  <c r="I158" i="1"/>
  <c r="H158" i="1"/>
  <c r="G158" i="1"/>
  <c r="R151" i="1"/>
  <c r="N151" i="1"/>
  <c r="J151" i="1"/>
  <c r="F151" i="1"/>
  <c r="R150" i="1"/>
  <c r="N150" i="1"/>
  <c r="J150" i="1"/>
  <c r="F150" i="1"/>
  <c r="R149" i="1"/>
  <c r="N149" i="1"/>
  <c r="J149" i="1"/>
  <c r="F149" i="1"/>
  <c r="R148" i="1"/>
  <c r="N148" i="1"/>
  <c r="J148" i="1"/>
  <c r="F148" i="1"/>
  <c r="R147" i="1"/>
  <c r="N147" i="1"/>
  <c r="J147" i="1"/>
  <c r="F147" i="1"/>
  <c r="R146" i="1"/>
  <c r="N146" i="1"/>
  <c r="J146" i="1"/>
  <c r="F146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U139" i="1"/>
  <c r="T139" i="1"/>
  <c r="S139" i="1"/>
  <c r="Q139" i="1"/>
  <c r="P139" i="1"/>
  <c r="O139" i="1"/>
  <c r="M139" i="1"/>
  <c r="L139" i="1"/>
  <c r="I46" i="6" s="1"/>
  <c r="K139" i="1"/>
  <c r="H46" i="6" s="1"/>
  <c r="I139" i="1"/>
  <c r="F46" i="6" s="1"/>
  <c r="H139" i="1"/>
  <c r="E46" i="6" s="1"/>
  <c r="G139" i="1"/>
  <c r="D46" i="6" s="1"/>
  <c r="R136" i="1"/>
  <c r="N136" i="1"/>
  <c r="J136" i="1"/>
  <c r="F136" i="1"/>
  <c r="R128" i="1"/>
  <c r="N128" i="1"/>
  <c r="J128" i="1"/>
  <c r="F128" i="1"/>
  <c r="R127" i="1"/>
  <c r="N127" i="1"/>
  <c r="J127" i="1"/>
  <c r="F127" i="1"/>
  <c r="R123" i="1"/>
  <c r="N123" i="1"/>
  <c r="J123" i="1"/>
  <c r="F123" i="1"/>
  <c r="R119" i="1"/>
  <c r="N119" i="1"/>
  <c r="J119" i="1"/>
  <c r="F119" i="1"/>
  <c r="R116" i="1"/>
  <c r="N116" i="1"/>
  <c r="J116" i="1"/>
  <c r="F116" i="1"/>
  <c r="R115" i="1"/>
  <c r="N115" i="1"/>
  <c r="J115" i="1"/>
  <c r="F115" i="1"/>
  <c r="R111" i="1"/>
  <c r="N111" i="1"/>
  <c r="J111" i="1"/>
  <c r="F111" i="1"/>
  <c r="R107" i="1"/>
  <c r="N107" i="1"/>
  <c r="J107" i="1"/>
  <c r="F107" i="1"/>
  <c r="R105" i="1"/>
  <c r="N105" i="1"/>
  <c r="J105" i="1"/>
  <c r="F105" i="1"/>
  <c r="R101" i="1"/>
  <c r="N101" i="1"/>
  <c r="J101" i="1"/>
  <c r="F101" i="1"/>
  <c r="R100" i="1"/>
  <c r="N100" i="1"/>
  <c r="J100" i="1"/>
  <c r="F100" i="1"/>
  <c r="R99" i="1"/>
  <c r="N99" i="1"/>
  <c r="J99" i="1"/>
  <c r="F99" i="1"/>
  <c r="R98" i="1"/>
  <c r="N98" i="1"/>
  <c r="J98" i="1"/>
  <c r="F98" i="1"/>
  <c r="U96" i="1"/>
  <c r="U92" i="1" s="1"/>
  <c r="T96" i="1"/>
  <c r="T92" i="1" s="1"/>
  <c r="S96" i="1"/>
  <c r="S92" i="1" s="1"/>
  <c r="Q96" i="1"/>
  <c r="Q92" i="1" s="1"/>
  <c r="P96" i="1"/>
  <c r="P92" i="1" s="1"/>
  <c r="O96" i="1"/>
  <c r="O92" i="1" s="1"/>
  <c r="M96" i="1"/>
  <c r="M92" i="1" s="1"/>
  <c r="L96" i="1"/>
  <c r="L92" i="1" s="1"/>
  <c r="K96" i="1"/>
  <c r="K92" i="1" s="1"/>
  <c r="I96" i="1"/>
  <c r="I92" i="1" s="1"/>
  <c r="H96" i="1"/>
  <c r="R91" i="1"/>
  <c r="N91" i="1"/>
  <c r="J91" i="1"/>
  <c r="J89" i="1" s="1"/>
  <c r="V89" i="1" s="1"/>
  <c r="F91" i="1"/>
  <c r="R79" i="1"/>
  <c r="N79" i="1"/>
  <c r="J79" i="1"/>
  <c r="F79" i="1"/>
  <c r="R78" i="1"/>
  <c r="N78" i="1"/>
  <c r="J78" i="1"/>
  <c r="F78" i="1"/>
  <c r="R77" i="1"/>
  <c r="N77" i="1"/>
  <c r="J77" i="1"/>
  <c r="F77" i="1"/>
  <c r="R76" i="1"/>
  <c r="N76" i="1"/>
  <c r="J76" i="1"/>
  <c r="F76" i="1"/>
  <c r="R75" i="1"/>
  <c r="N75" i="1"/>
  <c r="J75" i="1"/>
  <c r="F75" i="1"/>
  <c r="R74" i="1"/>
  <c r="N74" i="1"/>
  <c r="F74" i="1"/>
  <c r="R73" i="1"/>
  <c r="N73" i="1"/>
  <c r="J73" i="1"/>
  <c r="F73" i="1"/>
  <c r="U71" i="1"/>
  <c r="U57" i="1" s="1"/>
  <c r="T71" i="1"/>
  <c r="T57" i="1" s="1"/>
  <c r="S71" i="1"/>
  <c r="S57" i="1" s="1"/>
  <c r="Q71" i="1"/>
  <c r="Q57" i="1" s="1"/>
  <c r="P71" i="1"/>
  <c r="P57" i="1" s="1"/>
  <c r="O71" i="1"/>
  <c r="O57" i="1" s="1"/>
  <c r="M71" i="1"/>
  <c r="M57" i="1" s="1"/>
  <c r="I71" i="1"/>
  <c r="I57" i="1" s="1"/>
  <c r="F26" i="6" s="1"/>
  <c r="F15" i="7" s="1"/>
  <c r="H71" i="1"/>
  <c r="H57" i="1" s="1"/>
  <c r="E26" i="6" s="1"/>
  <c r="E15" i="7" s="1"/>
  <c r="G71" i="1"/>
  <c r="G57" i="1" s="1"/>
  <c r="D26" i="6" s="1"/>
  <c r="D15" i="7" s="1"/>
  <c r="R70" i="1"/>
  <c r="N70" i="1"/>
  <c r="J70" i="1"/>
  <c r="F70" i="1"/>
  <c r="R69" i="1"/>
  <c r="N69" i="1"/>
  <c r="J69" i="1"/>
  <c r="F69" i="1"/>
  <c r="R64" i="1"/>
  <c r="N64" i="1"/>
  <c r="J64" i="1"/>
  <c r="F64" i="1"/>
  <c r="R63" i="1"/>
  <c r="N63" i="1"/>
  <c r="J63" i="1"/>
  <c r="F63" i="1"/>
  <c r="R62" i="1"/>
  <c r="N62" i="1"/>
  <c r="J62" i="1"/>
  <c r="F62" i="1"/>
  <c r="R61" i="1"/>
  <c r="N61" i="1"/>
  <c r="J61" i="1"/>
  <c r="F61" i="1"/>
  <c r="R60" i="1"/>
  <c r="N60" i="1"/>
  <c r="J60" i="1"/>
  <c r="F60" i="1"/>
  <c r="R56" i="1"/>
  <c r="N56" i="1"/>
  <c r="F56" i="1"/>
  <c r="U54" i="1"/>
  <c r="T54" i="1"/>
  <c r="S54" i="1"/>
  <c r="Q54" i="1"/>
  <c r="P54" i="1"/>
  <c r="O54" i="1"/>
  <c r="M54" i="1"/>
  <c r="L54" i="1"/>
  <c r="L21" i="1" s="1"/>
  <c r="I17" i="6" s="1"/>
  <c r="I14" i="7" s="1"/>
  <c r="K54" i="1"/>
  <c r="I54" i="1"/>
  <c r="H54" i="1"/>
  <c r="G54" i="1"/>
  <c r="R53" i="1"/>
  <c r="N53" i="1"/>
  <c r="J53" i="1"/>
  <c r="F53" i="1"/>
  <c r="U51" i="1"/>
  <c r="T51" i="1"/>
  <c r="S51" i="1"/>
  <c r="Q51" i="1"/>
  <c r="P51" i="1"/>
  <c r="O51" i="1"/>
  <c r="M51" i="1"/>
  <c r="I51" i="1"/>
  <c r="H51" i="1"/>
  <c r="G51" i="1"/>
  <c r="R50" i="1"/>
  <c r="N50" i="1"/>
  <c r="J50" i="1"/>
  <c r="F50" i="1"/>
  <c r="R49" i="1"/>
  <c r="N49" i="1"/>
  <c r="J49" i="1"/>
  <c r="F49" i="1"/>
  <c r="U47" i="1"/>
  <c r="T47" i="1"/>
  <c r="S47" i="1"/>
  <c r="Q47" i="1"/>
  <c r="P47" i="1"/>
  <c r="O47" i="1"/>
  <c r="M47" i="1"/>
  <c r="I47" i="1"/>
  <c r="H47" i="1"/>
  <c r="R46" i="1"/>
  <c r="N46" i="1"/>
  <c r="F46" i="1"/>
  <c r="V46" i="1" s="1"/>
  <c r="U44" i="1"/>
  <c r="T44" i="1"/>
  <c r="S44" i="1"/>
  <c r="Q44" i="1"/>
  <c r="P44" i="1"/>
  <c r="O44" i="1"/>
  <c r="I44" i="1"/>
  <c r="H44" i="1"/>
  <c r="G44" i="1"/>
  <c r="R41" i="1"/>
  <c r="R39" i="1" s="1"/>
  <c r="N41" i="1"/>
  <c r="N39" i="1" s="1"/>
  <c r="J41" i="1"/>
  <c r="J39" i="1" s="1"/>
  <c r="F41" i="1"/>
  <c r="R38" i="1"/>
  <c r="N38" i="1"/>
  <c r="J38" i="1"/>
  <c r="F38" i="1"/>
  <c r="U36" i="1"/>
  <c r="T36" i="1"/>
  <c r="S36" i="1"/>
  <c r="Q36" i="1"/>
  <c r="P36" i="1"/>
  <c r="O36" i="1"/>
  <c r="M36" i="1"/>
  <c r="K36" i="1"/>
  <c r="I36" i="1"/>
  <c r="H36" i="1"/>
  <c r="G36" i="1"/>
  <c r="R35" i="1"/>
  <c r="N35" i="1"/>
  <c r="J35" i="1"/>
  <c r="F35" i="1"/>
  <c r="U33" i="1"/>
  <c r="T33" i="1"/>
  <c r="S33" i="1"/>
  <c r="Q33" i="1"/>
  <c r="P33" i="1"/>
  <c r="K33" i="1"/>
  <c r="H19" i="6" s="1"/>
  <c r="I33" i="1"/>
  <c r="H33" i="1"/>
  <c r="G33" i="1"/>
  <c r="R20" i="1"/>
  <c r="N20" i="1"/>
  <c r="J20" i="1"/>
  <c r="F20" i="1"/>
  <c r="U18" i="1"/>
  <c r="T18" i="1"/>
  <c r="S18" i="1"/>
  <c r="Q18" i="1"/>
  <c r="P18" i="1"/>
  <c r="O18" i="1"/>
  <c r="O13" i="1" s="1"/>
  <c r="M18" i="1"/>
  <c r="L18" i="1"/>
  <c r="K18" i="1"/>
  <c r="I18" i="1"/>
  <c r="I13" i="1" s="1"/>
  <c r="H18" i="1"/>
  <c r="G18" i="1"/>
  <c r="R17" i="1"/>
  <c r="N17" i="1"/>
  <c r="J17" i="1"/>
  <c r="F17" i="1"/>
  <c r="U15" i="1"/>
  <c r="T15" i="1"/>
  <c r="S15" i="1"/>
  <c r="Q15" i="1"/>
  <c r="P15" i="1"/>
  <c r="M15" i="1"/>
  <c r="L15" i="1"/>
  <c r="K15" i="1"/>
  <c r="H15" i="1"/>
  <c r="G15" i="1"/>
  <c r="I48" i="6" l="1"/>
  <c r="L133" i="1"/>
  <c r="I44" i="6" s="1"/>
  <c r="I19" i="7" s="1"/>
  <c r="K57" i="1"/>
  <c r="H26" i="6" s="1"/>
  <c r="H15" i="7" s="1"/>
  <c r="H28" i="6"/>
  <c r="L57" i="1"/>
  <c r="I26" i="6" s="1"/>
  <c r="I15" i="7" s="1"/>
  <c r="I28" i="6"/>
  <c r="S102" i="1"/>
  <c r="I102" i="1"/>
  <c r="F36" i="6" s="1"/>
  <c r="F18" i="7" s="1"/>
  <c r="K102" i="1"/>
  <c r="H36" i="6" s="1"/>
  <c r="H18" i="7" s="1"/>
  <c r="Q102" i="1"/>
  <c r="M102" i="1"/>
  <c r="J36" i="6" s="1"/>
  <c r="J18" i="7" s="1"/>
  <c r="U102" i="1"/>
  <c r="L102" i="1"/>
  <c r="I36" i="6" s="1"/>
  <c r="I18" i="7" s="1"/>
  <c r="T102" i="1"/>
  <c r="P102" i="1"/>
  <c r="O102" i="1"/>
  <c r="G102" i="1"/>
  <c r="D36" i="6" s="1"/>
  <c r="D18" i="7" s="1"/>
  <c r="H102" i="1"/>
  <c r="E36" i="6" s="1"/>
  <c r="E18" i="7" s="1"/>
  <c r="H92" i="1"/>
  <c r="F96" i="1"/>
  <c r="N57" i="1"/>
  <c r="R57" i="1"/>
  <c r="F57" i="1"/>
  <c r="C26" i="6" s="1"/>
  <c r="J57" i="1"/>
  <c r="G26" i="6" s="1"/>
  <c r="G15" i="7" s="1"/>
  <c r="R58" i="1"/>
  <c r="O21" i="1"/>
  <c r="R87" i="1"/>
  <c r="D17" i="6"/>
  <c r="D14" i="7" s="1"/>
  <c r="K21" i="1"/>
  <c r="H17" i="6" s="1"/>
  <c r="H14" i="7" s="1"/>
  <c r="S21" i="1"/>
  <c r="S12" i="1" s="1"/>
  <c r="P21" i="1"/>
  <c r="T21" i="1"/>
  <c r="Q21" i="1"/>
  <c r="U21" i="1"/>
  <c r="H21" i="1"/>
  <c r="E17" i="6" s="1"/>
  <c r="E14" i="7" s="1"/>
  <c r="I21" i="1"/>
  <c r="F17" i="6" s="1"/>
  <c r="F14" i="7" s="1"/>
  <c r="J51" i="1"/>
  <c r="M21" i="1"/>
  <c r="J17" i="6" s="1"/>
  <c r="J14" i="7" s="1"/>
  <c r="U13" i="1"/>
  <c r="G13" i="1"/>
  <c r="K13" i="1"/>
  <c r="H13" i="1"/>
  <c r="L13" i="1"/>
  <c r="M13" i="1"/>
  <c r="P13" i="1"/>
  <c r="S13" i="1"/>
  <c r="Q13" i="1"/>
  <c r="T13" i="1"/>
  <c r="J161" i="1"/>
  <c r="R47" i="1"/>
  <c r="J113" i="1"/>
  <c r="V113" i="1" s="1"/>
  <c r="V112" i="1"/>
  <c r="F54" i="1"/>
  <c r="C25" i="6" s="1"/>
  <c r="K25" i="6" s="1"/>
  <c r="J178" i="1"/>
  <c r="R33" i="1"/>
  <c r="R44" i="1"/>
  <c r="V157" i="1"/>
  <c r="J44" i="1"/>
  <c r="V108" i="1"/>
  <c r="J158" i="1"/>
  <c r="G48" i="6" s="1"/>
  <c r="K48" i="6" s="1"/>
  <c r="J18" i="1"/>
  <c r="G16" i="6" s="1"/>
  <c r="K16" i="6" s="1"/>
  <c r="V156" i="1"/>
  <c r="V120" i="1"/>
  <c r="F47" i="1"/>
  <c r="C23" i="6" s="1"/>
  <c r="K23" i="6" s="1"/>
  <c r="F33" i="1"/>
  <c r="C19" i="6" s="1"/>
  <c r="V129" i="1"/>
  <c r="J96" i="1"/>
  <c r="N174" i="1"/>
  <c r="N161" i="1"/>
  <c r="F179" i="1"/>
  <c r="C56" i="6" s="1"/>
  <c r="K56" i="6" s="1"/>
  <c r="J183" i="1"/>
  <c r="G58" i="6" s="1"/>
  <c r="K58" i="6" s="1"/>
  <c r="F173" i="1"/>
  <c r="R161" i="1"/>
  <c r="F84" i="1"/>
  <c r="N158" i="1"/>
  <c r="K165" i="1"/>
  <c r="H50" i="6" s="1"/>
  <c r="H20" i="7" s="1"/>
  <c r="N173" i="1"/>
  <c r="J179" i="1"/>
  <c r="N15" i="1"/>
  <c r="J134" i="1"/>
  <c r="R18" i="1"/>
  <c r="R169" i="1"/>
  <c r="F166" i="1"/>
  <c r="F92" i="1"/>
  <c r="J54" i="1"/>
  <c r="N47" i="1"/>
  <c r="R158" i="1"/>
  <c r="N179" i="1"/>
  <c r="N54" i="1"/>
  <c r="I83" i="1"/>
  <c r="M83" i="1"/>
  <c r="V100" i="1"/>
  <c r="F117" i="1"/>
  <c r="N92" i="1"/>
  <c r="R51" i="1"/>
  <c r="R54" i="1"/>
  <c r="O83" i="1"/>
  <c r="N103" i="1"/>
  <c r="P83" i="1"/>
  <c r="Q83" i="1"/>
  <c r="S83" i="1"/>
  <c r="T83" i="1"/>
  <c r="U83" i="1"/>
  <c r="N117" i="1"/>
  <c r="N51" i="1"/>
  <c r="F36" i="1"/>
  <c r="C20" i="6" s="1"/>
  <c r="K20" i="6" s="1"/>
  <c r="F134" i="1"/>
  <c r="N139" i="1"/>
  <c r="J36" i="1"/>
  <c r="F103" i="1"/>
  <c r="C37" i="6" s="1"/>
  <c r="F174" i="1"/>
  <c r="V50" i="1"/>
  <c r="V142" i="1"/>
  <c r="R134" i="1"/>
  <c r="J173" i="1"/>
  <c r="R103" i="1"/>
  <c r="F39" i="1"/>
  <c r="V160" i="1"/>
  <c r="V70" i="1"/>
  <c r="J92" i="1"/>
  <c r="V128" i="1"/>
  <c r="V65" i="1"/>
  <c r="N71" i="1"/>
  <c r="H83" i="1"/>
  <c r="R183" i="1"/>
  <c r="V66" i="1"/>
  <c r="R166" i="1"/>
  <c r="R36" i="1"/>
  <c r="R71" i="1"/>
  <c r="V111" i="1"/>
  <c r="V143" i="1"/>
  <c r="V181" i="1"/>
  <c r="G83" i="1"/>
  <c r="V105" i="1"/>
  <c r="V163" i="1"/>
  <c r="V35" i="1"/>
  <c r="V150" i="1"/>
  <c r="J169" i="1"/>
  <c r="G52" i="6" s="1"/>
  <c r="K52" i="6" s="1"/>
  <c r="K133" i="1"/>
  <c r="H44" i="6" s="1"/>
  <c r="H19" i="7" s="1"/>
  <c r="V164" i="1"/>
  <c r="N44" i="1"/>
  <c r="V69" i="1"/>
  <c r="V151" i="1"/>
  <c r="N169" i="1"/>
  <c r="N18" i="1"/>
  <c r="V20" i="1"/>
  <c r="V119" i="1"/>
  <c r="N96" i="1"/>
  <c r="R96" i="1"/>
  <c r="V171" i="1"/>
  <c r="J33" i="1"/>
  <c r="G19" i="6" s="1"/>
  <c r="K19" i="6" s="1"/>
  <c r="R92" i="1"/>
  <c r="R88" i="1" s="1"/>
  <c r="R86" i="1" s="1"/>
  <c r="F158" i="1"/>
  <c r="N166" i="1"/>
  <c r="V177" i="1"/>
  <c r="R179" i="1"/>
  <c r="N134" i="1"/>
  <c r="N33" i="1"/>
  <c r="V172" i="1"/>
  <c r="V62" i="1"/>
  <c r="F139" i="1"/>
  <c r="C46" i="6" s="1"/>
  <c r="V146" i="1"/>
  <c r="V136" i="1"/>
  <c r="I133" i="1"/>
  <c r="F44" i="6" s="1"/>
  <c r="F19" i="7" s="1"/>
  <c r="V123" i="1"/>
  <c r="M133" i="1"/>
  <c r="V145" i="1"/>
  <c r="V73" i="1"/>
  <c r="V76" i="1"/>
  <c r="R15" i="1"/>
  <c r="V149" i="1"/>
  <c r="V147" i="1"/>
  <c r="S133" i="1"/>
  <c r="J117" i="1"/>
  <c r="T133" i="1"/>
  <c r="N183" i="1"/>
  <c r="V98" i="1"/>
  <c r="F15" i="1"/>
  <c r="C15" i="6" s="1"/>
  <c r="H133" i="1"/>
  <c r="E44" i="6" s="1"/>
  <c r="E19" i="7" s="1"/>
  <c r="V141" i="1"/>
  <c r="R182" i="1"/>
  <c r="V168" i="1"/>
  <c r="V107" i="1"/>
  <c r="P133" i="1"/>
  <c r="R117" i="1"/>
  <c r="G165" i="1"/>
  <c r="J15" i="1"/>
  <c r="G15" i="6" s="1"/>
  <c r="K15" i="6" s="1"/>
  <c r="V17" i="1"/>
  <c r="H165" i="1"/>
  <c r="V38" i="1"/>
  <c r="V116" i="1"/>
  <c r="V75" i="1"/>
  <c r="I165" i="1"/>
  <c r="N178" i="1"/>
  <c r="V99" i="1"/>
  <c r="V101" i="1"/>
  <c r="F71" i="1"/>
  <c r="C28" i="6" s="1"/>
  <c r="L165" i="1"/>
  <c r="I50" i="6" s="1"/>
  <c r="I20" i="7" s="1"/>
  <c r="R178" i="1"/>
  <c r="F178" i="1"/>
  <c r="C55" i="6" s="1"/>
  <c r="V148" i="1"/>
  <c r="V41" i="1"/>
  <c r="V78" i="1"/>
  <c r="M165" i="1"/>
  <c r="V61" i="1"/>
  <c r="V127" i="1"/>
  <c r="G133" i="1"/>
  <c r="D44" i="6" s="1"/>
  <c r="D19" i="7" s="1"/>
  <c r="O165" i="1"/>
  <c r="O133" i="1"/>
  <c r="Q133" i="1"/>
  <c r="F44" i="1"/>
  <c r="C22" i="6" s="1"/>
  <c r="K22" i="6" s="1"/>
  <c r="P165" i="1"/>
  <c r="Q165" i="1"/>
  <c r="V56" i="1"/>
  <c r="V64" i="1"/>
  <c r="V115" i="1"/>
  <c r="V77" i="1"/>
  <c r="F51" i="1"/>
  <c r="C24" i="6" s="1"/>
  <c r="K24" i="6" s="1"/>
  <c r="V53" i="1"/>
  <c r="V144" i="1"/>
  <c r="S165" i="1"/>
  <c r="R174" i="1"/>
  <c r="F169" i="1"/>
  <c r="U133" i="1"/>
  <c r="V49" i="1"/>
  <c r="V79" i="1"/>
  <c r="K83" i="1"/>
  <c r="H30" i="6" s="1"/>
  <c r="H16" i="7" s="1"/>
  <c r="T165" i="1"/>
  <c r="R173" i="1"/>
  <c r="F161" i="1"/>
  <c r="C49" i="6" s="1"/>
  <c r="K49" i="6" s="1"/>
  <c r="L83" i="1"/>
  <c r="U165" i="1"/>
  <c r="V63" i="1"/>
  <c r="V60" i="1"/>
  <c r="J103" i="1"/>
  <c r="G37" i="6" s="1"/>
  <c r="V74" i="1"/>
  <c r="J71" i="1"/>
  <c r="G28" i="6" s="1"/>
  <c r="K28" i="6" s="1"/>
  <c r="J47" i="1"/>
  <c r="G23" i="6" s="1"/>
  <c r="J166" i="1"/>
  <c r="F18" i="1"/>
  <c r="C16" i="6" s="1"/>
  <c r="J174" i="1"/>
  <c r="N36" i="1"/>
  <c r="V91" i="1"/>
  <c r="J139" i="1"/>
  <c r="G46" i="6" s="1"/>
  <c r="K46" i="6" s="1"/>
  <c r="R139" i="1"/>
  <c r="K37" i="6" l="1"/>
  <c r="C22" i="7"/>
  <c r="K22" i="7" s="1"/>
  <c r="K55" i="6"/>
  <c r="R21" i="1"/>
  <c r="V39" i="1"/>
  <c r="C21" i="6"/>
  <c r="K21" i="6" s="1"/>
  <c r="J21" i="1"/>
  <c r="G17" i="6" s="1"/>
  <c r="G14" i="7" s="1"/>
  <c r="C15" i="7"/>
  <c r="K15" i="7" s="1"/>
  <c r="K26" i="6"/>
  <c r="P12" i="1"/>
  <c r="G12" i="1"/>
  <c r="D12" i="6" s="1"/>
  <c r="D12" i="7" s="1"/>
  <c r="K12" i="1"/>
  <c r="H12" i="6" s="1"/>
  <c r="H12" i="7" s="1"/>
  <c r="J102" i="1"/>
  <c r="G36" i="6" s="1"/>
  <c r="R84" i="1"/>
  <c r="H12" i="1"/>
  <c r="E12" i="6" s="1"/>
  <c r="E12" i="7" s="1"/>
  <c r="I12" i="1"/>
  <c r="F12" i="6" s="1"/>
  <c r="F12" i="7" s="1"/>
  <c r="M12" i="1"/>
  <c r="J12" i="6" s="1"/>
  <c r="J12" i="7" s="1"/>
  <c r="N102" i="1"/>
  <c r="L12" i="1"/>
  <c r="I12" i="6" s="1"/>
  <c r="I12" i="7" s="1"/>
  <c r="Q12" i="1"/>
  <c r="O12" i="1"/>
  <c r="T12" i="1"/>
  <c r="R102" i="1"/>
  <c r="U12" i="1"/>
  <c r="N21" i="1"/>
  <c r="V161" i="1"/>
  <c r="F182" i="1"/>
  <c r="C57" i="6" s="1"/>
  <c r="C23" i="7" s="1"/>
  <c r="V178" i="1"/>
  <c r="V54" i="1"/>
  <c r="V18" i="1"/>
  <c r="V44" i="1"/>
  <c r="V51" i="1"/>
  <c r="V158" i="1"/>
  <c r="V96" i="1"/>
  <c r="V33" i="1"/>
  <c r="V36" i="1"/>
  <c r="V47" i="1"/>
  <c r="V183" i="1"/>
  <c r="J182" i="1"/>
  <c r="G57" i="6" s="1"/>
  <c r="V109" i="1"/>
  <c r="V173" i="1"/>
  <c r="V179" i="1"/>
  <c r="V84" i="1"/>
  <c r="N182" i="1"/>
  <c r="V134" i="1"/>
  <c r="V117" i="1"/>
  <c r="V92" i="1"/>
  <c r="V166" i="1"/>
  <c r="N83" i="1"/>
  <c r="V121" i="1"/>
  <c r="V174" i="1"/>
  <c r="R165" i="1"/>
  <c r="V103" i="1"/>
  <c r="R83" i="1"/>
  <c r="N133" i="1"/>
  <c r="R133" i="1"/>
  <c r="J13" i="1"/>
  <c r="G13" i="6" s="1"/>
  <c r="F21" i="1"/>
  <c r="C17" i="6" s="1"/>
  <c r="V169" i="1"/>
  <c r="R13" i="1"/>
  <c r="F83" i="1"/>
  <c r="F102" i="1"/>
  <c r="C36" i="6" s="1"/>
  <c r="C18" i="7" s="1"/>
  <c r="N13" i="1"/>
  <c r="J165" i="1"/>
  <c r="G50" i="6" s="1"/>
  <c r="F13" i="1"/>
  <c r="C13" i="6" s="1"/>
  <c r="C13" i="7" s="1"/>
  <c r="V152" i="1"/>
  <c r="V71" i="1"/>
  <c r="J83" i="1"/>
  <c r="G30" i="6" s="1"/>
  <c r="F165" i="1"/>
  <c r="V15" i="1"/>
  <c r="N165" i="1"/>
  <c r="F133" i="1"/>
  <c r="C44" i="6" s="1"/>
  <c r="C19" i="7" s="1"/>
  <c r="V58" i="1"/>
  <c r="V139" i="1"/>
  <c r="J133" i="1"/>
  <c r="G44" i="6" s="1"/>
  <c r="G13" i="7" l="1"/>
  <c r="K13" i="7" s="1"/>
  <c r="K13" i="6"/>
  <c r="G18" i="7"/>
  <c r="K18" i="7" s="1"/>
  <c r="K36" i="6"/>
  <c r="C14" i="7"/>
  <c r="K14" i="7" s="1"/>
  <c r="K17" i="6"/>
  <c r="G20" i="7"/>
  <c r="K20" i="7" s="1"/>
  <c r="K50" i="6"/>
  <c r="G16" i="7"/>
  <c r="K16" i="7" s="1"/>
  <c r="K30" i="6"/>
  <c r="G19" i="7"/>
  <c r="K19" i="7" s="1"/>
  <c r="K44" i="6"/>
  <c r="G23" i="7"/>
  <c r="K23" i="7" s="1"/>
  <c r="K57" i="6"/>
  <c r="V182" i="1"/>
  <c r="V13" i="1"/>
  <c r="V21" i="1"/>
  <c r="V57" i="1"/>
  <c r="V102" i="1"/>
  <c r="N12" i="1"/>
  <c r="V83" i="1"/>
  <c r="R12" i="1"/>
  <c r="V165" i="1"/>
  <c r="F12" i="1"/>
  <c r="C12" i="6" s="1"/>
  <c r="C12" i="7" s="1"/>
  <c r="J12" i="1"/>
  <c r="G12" i="6" s="1"/>
  <c r="V133" i="1"/>
  <c r="G12" i="7" l="1"/>
  <c r="K12" i="7" s="1"/>
  <c r="K12" i="6"/>
  <c r="V12" i="1"/>
</calcChain>
</file>

<file path=xl/sharedStrings.xml><?xml version="1.0" encoding="utf-8"?>
<sst xmlns="http://schemas.openxmlformats.org/spreadsheetml/2006/main" count="811" uniqueCount="320">
  <si>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</si>
  <si>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</si>
  <si>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</si>
  <si>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</si>
  <si>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</si>
  <si>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</si>
  <si>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</si>
  <si>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</si>
  <si>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</si>
  <si>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</si>
  <si>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</si>
  <si>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</si>
  <si>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</si>
  <si>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</si>
  <si>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</si>
  <si>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</si>
  <si>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</si>
  <si>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</si>
  <si>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</si>
  <si>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</si>
  <si>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</si>
  <si>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</si>
  <si>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</si>
  <si>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</si>
  <si>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</si>
  <si>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839</t>
  </si>
  <si>
    <t>Департамент труда и занятости населения Томской области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</si>
  <si>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</si>
  <si>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</si>
  <si>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</si>
  <si>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</si>
  <si>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Региональный проект "Человек труда"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</si>
  <si>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</si>
  <si>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</si>
  <si>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</si>
  <si>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</si>
  <si>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</si>
  <si>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</si>
  <si>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</si>
  <si>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</si>
  <si>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</si>
  <si>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</si>
  <si>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</si>
  <si>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</si>
  <si>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</si>
  <si>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</si>
  <si>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</si>
  <si>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</si>
  <si>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</si>
  <si>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</si>
  <si>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</si>
  <si>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</si>
  <si>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</si>
  <si>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</si>
  <si>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</si>
  <si>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</si>
  <si>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</si>
  <si>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</si>
  <si>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</si>
  <si>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</si>
  <si>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</si>
  <si>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</si>
  <si>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</si>
  <si>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</si>
  <si>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</si>
  <si>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</si>
  <si>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</si>
  <si>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</si>
  <si>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</si>
  <si>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</si>
  <si>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</si>
  <si>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</si>
  <si>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</si>
  <si>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</si>
  <si>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</si>
  <si>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</si>
  <si>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</si>
  <si>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</si>
  <si>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</si>
  <si>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</si>
  <si>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</si>
  <si>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</si>
  <si>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</si>
  <si>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</si>
  <si>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</si>
  <si>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</si>
  <si>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</si>
  <si>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</si>
  <si>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</si>
  <si>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</si>
  <si>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</si>
  <si>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</si>
  <si>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</si>
  <si>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</si>
  <si>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</si>
  <si>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</si>
  <si>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</si>
  <si>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</si>
  <si>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</si>
  <si>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</si>
  <si>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</si>
  <si>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</si>
  <si>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</si>
  <si>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</si>
  <si>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</si>
  <si>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</si>
  <si>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</si>
  <si>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</si>
  <si>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</si>
  <si>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</si>
  <si>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</si>
  <si>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</si>
  <si>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</si>
  <si>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</si>
  <si>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</si>
  <si>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</si>
  <si>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</si>
  <si>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</si>
  <si>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</si>
  <si>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</si>
  <si>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</si>
  <si>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</si>
  <si>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</si>
  <si>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</si>
  <si>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</si>
  <si>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</si>
  <si>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</si>
  <si>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</si>
  <si>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</si>
  <si>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</si>
  <si>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</si>
  <si>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</si>
  <si>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</si>
  <si>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</si>
  <si>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</si>
  <si>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</si>
  <si>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</si>
  <si>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</si>
  <si>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</si>
  <si>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</si>
  <si>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</si>
  <si>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</si>
  <si>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</si>
  <si>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</si>
  <si>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</si>
  <si>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</si>
  <si>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</si>
  <si>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</si>
  <si>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</si>
  <si>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</si>
  <si>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</si>
  <si>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</si>
  <si>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</si>
  <si>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</si>
  <si>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</si>
  <si>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</si>
  <si>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</si>
  <si>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</si>
  <si>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</si>
  <si>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</si>
  <si>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</si>
  <si>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</si>
  <si>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</si>
  <si>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</si>
  <si>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</si>
  <si>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</si>
  <si>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</si>
  <si>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</si>
  <si>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</si>
  <si>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</si>
  <si>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</si>
  <si>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</si>
  <si>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</si>
  <si>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</si>
  <si>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</si>
  <si>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</si>
  <si>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</si>
  <si>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10WЯ555130</t>
  </si>
  <si>
    <t>10WЯ555192</t>
  </si>
  <si>
    <t>10WЯ555510</t>
  </si>
  <si>
    <t>Техническое оснащение региональных и муниципальных музеев</t>
  </si>
  <si>
    <t>10WЯ555900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</si>
  <si>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</si>
  <si>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</si>
  <si>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</si>
  <si>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</si>
  <si>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</si>
  <si>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</si>
  <si>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</si>
  <si>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</si>
  <si>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</si>
  <si>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</si>
  <si>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</si>
  <si>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</si>
  <si>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</si>
  <si>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</si>
  <si>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</si>
  <si>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</si>
  <si>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</si>
  <si>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</si>
  <si>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</si>
  <si>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</si>
  <si>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</si>
  <si>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</si>
  <si>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</si>
  <si>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</si>
  <si>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</si>
  <si>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</si>
  <si>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</si>
  <si>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</si>
  <si>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832</t>
  </si>
  <si>
    <t>Департамент инвестиционной и промышленной политики Томской области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</si>
  <si>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</si>
  <si>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</si>
  <si>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</si>
  <si>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</si>
  <si>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</si>
  <si>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</si>
  <si>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</si>
  <si>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</si>
  <si>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</si>
  <si>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</si>
  <si>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</si>
  <si>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</si>
  <si>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</si>
  <si>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</si>
  <si>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</si>
  <si>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</si>
  <si>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</si>
  <si>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</si>
  <si>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</si>
  <si>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</si>
  <si>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</si>
  <si>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</si>
  <si>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</si>
  <si>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</si>
  <si>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</si>
  <si>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</si>
  <si>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</si>
  <si>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18WИ8А4471</t>
  </si>
  <si>
    <t>Переселение граждан из аварийного жилищного фонда за счет средств областного бюджета</t>
  </si>
  <si>
    <t>13WИ267484</t>
  </si>
  <si>
    <t>07WД15365Р</t>
  </si>
  <si>
    <t>Реализация региональных проектов модернизации первичного звена здравоохранения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</si>
  <si>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07WД1А365Р</t>
  </si>
  <si>
    <t>09WЮ4А049Р</t>
  </si>
  <si>
    <t>09WЮ45049Р</t>
  </si>
  <si>
    <t>Адресное строительство школ в отдельных населенных пунктах с объективно выявленной потребностью инфраструктуры (зданий) школ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</si>
  <si>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2.8</t>
  </si>
  <si>
    <t>Региональный проект "Борьба с онкологическими заболеваниями"</t>
  </si>
  <si>
    <t>07WД352660</t>
  </si>
  <si>
    <t>Модернизация медицинских изделий и иного оборудования, дооснащение или переоснащение медицинскими изделиями и иным оборудованием существующих и (или) новых (организуемых) структурных подразделений региональных медицинских организаций, оказывающих медицинскую помощь с применением радиологических методов (диагностики и (или) терапии)</t>
  </si>
  <si>
    <t>2028 год</t>
  </si>
  <si>
    <t>* по данным сводной бюджетной росписи областного бюджета на 2026-2028 годы; лимиты бюджетных обязательств соответствуют плановым назначениям</t>
  </si>
  <si>
    <t>02WY504960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</si>
  <si>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научных разработок серийных беспилотных авиационных систем</t>
  </si>
  <si>
    <t>03WЭ155272</t>
  </si>
  <si>
    <t>Субсидия автономной некоммерческой организации "Агентство инвестиционного развития Томской области" на оказание услуг и мер поддержки субъектам малого и среднего предпринимательства и гражданам, желающим вести бизнес, в рамках реализации федерального проекта "Малое и среднее предпринимательство и поддержка индивидуальной предпринимательской инициативы"</t>
  </si>
  <si>
    <t>Субсидия Союзу "Торгово-промышленная палата Томской области" на реализацию мероприятий федерального проекта "Производительность труда" без софинансирования из федерального бюджета</t>
  </si>
  <si>
    <t>Организация федеральных и региональных этапов Всероссийского конкурса профессионального мастерства "Лучший по профессии"</t>
  </si>
  <si>
    <t>Реализация мероприятий по содействию повышения кадровой обеспеченности предприятий агропромышленного комплекса без софинансирования из федерального бюджета</t>
  </si>
  <si>
    <t>07WД15365И</t>
  </si>
  <si>
    <t>Реализация региональных проектов модернизации первичного звена здравоохранения (строительство и (или) реконструкция объектов здравоохранения, приобретение и монтаж модульных конструкций)</t>
  </si>
  <si>
    <t>Реализация региональных проектов модернизации первичного звена здравоохранения без софинансирования из федерального бюджета (строительство объектов капитального строительства медицинских организаций)</t>
  </si>
  <si>
    <t>Реализация региональных проектов модернизации первичного звена здравоохранения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</si>
  <si>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</si>
  <si>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07WЯ351460</t>
  </si>
  <si>
    <t>07WЯ351470</t>
  </si>
  <si>
    <t>Оснащение (дооснащение и (или) переоснащение) медицинскими изделиями региональных детских больниц</t>
  </si>
  <si>
    <t>Оснащение детских поликлиник (отделений) субъектов Российской Федерации мобильным медицинским оборудованием для проведения выездных мероприятий, в том числе для проведения профилактических медицинских осмотров, диспансеризации и диспансерного наблюдения детского населения</t>
  </si>
  <si>
    <t>09WЦ204970</t>
  </si>
  <si>
    <t>09WЦ255520</t>
  </si>
  <si>
    <t>Обеспечение зданий государственных (муниципальных) общеобразовательных организаций и организаций среднего профессионального образования высокоскоростным доступом к сети "Интернет"</t>
  </si>
  <si>
    <t>Формирование ИТ-инфраструктуры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</si>
  <si>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Обеспечение образовательных организаций планшетными компьютерами для работы учителей с электронными журналами и электронным образовательным контентом</t>
  </si>
  <si>
    <t>09WЮ4А0491</t>
  </si>
  <si>
    <t>09WЮ4А0492</t>
  </si>
  <si>
    <t>Оснащение общеобразовательных организаций средствами обучения и воспитания для реализации учебных предметов</t>
  </si>
  <si>
    <t>Оснащение зданий средствами обучения и воспитания для размещения общеобразовательных организаций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</si>
  <si>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</si>
  <si>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Адресное строительство школ в отдельных населенных пунктах с объективно выявленной потребностью инфраструктуры (зданий) школ без софинансирования из федерального бюджета (реализация национальных проектов в части расходов инвестиционного характера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бюджета)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</si>
  <si>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</si>
  <si>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09WЮ950520</t>
  </si>
  <si>
    <t>Преобразование учебных корпусов и общежитий колледжей как неотъемлемой части учебно-производственного комплекса</t>
  </si>
  <si>
    <t>Региональный проект "Профессионалитет"</t>
  </si>
  <si>
    <t>10WЯ553491</t>
  </si>
  <si>
    <t>10WЯ553492</t>
  </si>
  <si>
    <t>10WЯ553493</t>
  </si>
  <si>
    <t>Модернизация учреждений культуры, включая создание детских культурно-просветительских центров на базе учреждений культуры (создание детских культурно-просветительских центров на базе учреждений культуры)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</si>
  <si>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</si>
  <si>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Модернизация учреждений культуры, включая создание детских культурно-просветительских центров на базе учреждений культуры (поощрение домов культуры по итогам проведения ежегодного Всероссийского конкурса среди домов культуры для выявления лучших практик их работы)</t>
  </si>
  <si>
    <t>Модернизация региональных и (или) муниципальных учреждений культуры</t>
  </si>
  <si>
    <t>Государственная поддержка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</si>
  <si>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Оснащение региональных и муниципальных театров, находящихся в городах с численностью населения более 300 тысяч человек, а также проведение ремонта и (или) материально-технического оснащения региональных и (или) муниципальных филармоний</t>
  </si>
  <si>
    <t>Региональный проект "Вода России"</t>
  </si>
  <si>
    <t>15WЧ550900</t>
  </si>
  <si>
    <t>810</t>
  </si>
  <si>
    <t>Департамент природных ресурсов и охраны окружающей среды Томской области</t>
  </si>
  <si>
    <t>Улучшение экологического состояния гидрографической сети</t>
  </si>
  <si>
    <t>5.2</t>
  </si>
  <si>
    <t>Региональный проект "Развитие общественного транспорта"</t>
  </si>
  <si>
    <t>6.7</t>
  </si>
  <si>
    <t>18WИ654430</t>
  </si>
  <si>
    <t>Обновление общественного транспорта</t>
  </si>
  <si>
    <t>18WИ854472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</si>
  <si>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(строительство искусственного дорожного сооружения местного значения)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</si>
  <si>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</si>
  <si>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</si>
  <si>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18WИ99Д0П0</t>
  </si>
  <si>
    <t>Разработка проектной документации в сфере дорожного хозяйства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</si>
  <si>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</si>
  <si>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</si>
  <si>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</si>
  <si>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</si>
  <si>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01.02.2026 года</t>
  </si>
  <si>
    <t>07WД1А3651</t>
  </si>
  <si>
    <t>Реализация региональных проектов модернизации первичного звена здравоохранения без софинансирования из федерального бюджета (капитальный ремонт зданий медицинских организаций)</t>
  </si>
  <si>
    <t>824</t>
  </si>
  <si>
    <t>Департамент лицензирования и регионального государственного контроля Томской области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</si>
  <si>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01.03.2026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</si>
</sst>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#,##0.000"/>
  </numFmts>
  <fonts count="24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2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1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18" fillId="0" borderId="0" xfId="0" applyFont="1"/>
    <xf numFmtId="0" fontId="7" fillId="5" borderId="5" xfId="0" applyFont="1" applyFill="1" applyBorder="1" applyAlignment="1">
      <alignment horizontal="left" vertical="center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9" fillId="0" borderId="5" xfId="0" applyFont="1" applyFill="1" applyBorder="1" applyAlignment="1">
      <alignment horizontal="left"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8" fillId="5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top" wrapText="1"/>
    </xf>
    <xf numFmtId="165" fontId="12" fillId="0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Fill="1" applyAlignment="1" applyProtection="1">
      <alignment horizontal="right"/>
    </xf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16" fontId="7" fillId="0" borderId="5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2" fillId="0" borderId="0" xfId="0" applyFont="1" applyFill="1"/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8" fillId="0" borderId="0" xfId="0" applyFont="1" applyFill="1"/>
    <xf numFmtId="11" fontId="9" fillId="0" borderId="5" xfId="0" applyNumberFormat="1" applyFont="1" applyFill="1" applyBorder="1" applyAlignment="1">
      <alignment horizontal="center" vertical="top"/>
    </xf>
    <xf numFmtId="0" fontId="9" fillId="0" borderId="5" xfId="0" applyFont="1" applyFill="1" applyBorder="1" applyAlignment="1">
      <alignment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11" fontId="7" fillId="0" borderId="5" xfId="0" applyNumberFormat="1" applyFont="1" applyFill="1" applyBorder="1" applyAlignment="1">
      <alignment horizontal="center" vertical="center"/>
    </xf>
    <xf numFmtId="4" fontId="22" fillId="0" borderId="8" xfId="1" applyNumberFormat="1" applyFont="1" applyFill="1" applyBorder="1" applyAlignment="1" applyProtection="1">
      <alignment horizontal="right" vertical="center" wrapText="1"/>
    </xf>
    <xf numFmtId="164" fontId="6" fillId="0" borderId="0" xfId="0" applyNumberFormat="1" applyFont="1" applyFill="1" applyAlignment="1">
      <alignment horizontal="right"/>
    </xf>
    <xf numFmtId="166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4" fillId="0" borderId="0" xfId="0" applyFont="1" applyFill="1"/>
    <xf numFmtId="164" fontId="4" fillId="0" borderId="0" xfId="0" applyNumberFormat="1" applyFont="1" applyFill="1"/>
    <xf numFmtId="164" fontId="2" fillId="0" borderId="0" xfId="0" applyNumberFormat="1" applyFont="1" applyFill="1"/>
    <xf numFmtId="0" fontId="8" fillId="0" borderId="5" xfId="0" applyFont="1" applyFill="1" applyBorder="1" applyAlignment="1">
      <alignment horizontal="center" vertical="top" wrapText="1"/>
    </xf>
    <xf numFmtId="164" fontId="12" fillId="0" borderId="5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/>
    </xf>
    <xf numFmtId="164" fontId="23" fillId="0" borderId="0" xfId="0" applyNumberFormat="1" applyFont="1" applyFill="1"/>
    <xf numFmtId="164" fontId="14" fillId="6" borderId="5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04"/>
  <sheetViews>
    <sheetView tabSelected="1" topLeftCell="A4" zoomScale="60" zoomScaleNormal="6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B8" sqref="B8:B10"/>
    </sheetView>
  </sheetViews>
  <sheetFormatPr defaultRowHeight="15" x14ac:dyDescent="0.25"/>
  <cols>
    <col min="1" max="1" width="6.28515625" style="1" customWidth="1"/>
    <col min="2" max="2" width="58.140625" style="2" customWidth="1"/>
    <col min="3" max="3" width="8.5703125" style="1" customWidth="1"/>
    <col min="4" max="4" width="23.5703125" style="1" customWidth="1"/>
    <col min="5" max="5" width="18.5703125" style="1" customWidth="1"/>
    <col min="6" max="6" width="16.5703125" style="33" customWidth="1"/>
    <col min="7" max="7" width="16.85546875" style="33" customWidth="1"/>
    <col min="8" max="9" width="16.5703125" style="33" customWidth="1"/>
    <col min="10" max="10" width="17.28515625" style="33" customWidth="1"/>
    <col min="11" max="12" width="17.28515625" style="74" customWidth="1"/>
    <col min="13" max="13" width="17.140625" style="33" customWidth="1"/>
    <col min="14" max="16" width="17.42578125" style="33" customWidth="1"/>
    <col min="17" max="17" width="16.5703125" style="33" customWidth="1"/>
    <col min="18" max="20" width="17.140625" style="33" customWidth="1"/>
    <col min="21" max="21" width="17.7109375" style="33" customWidth="1"/>
    <col min="22" max="22" width="12.42578125" style="3" customWidth="1"/>
    <col min="23" max="16384" width="9.140625" style="1"/>
  </cols>
  <sheetData>
    <row r="1" spans="1:27" ht="18.75" x14ac:dyDescent="0.3">
      <c r="F1" s="28"/>
      <c r="G1" s="28"/>
      <c r="H1" s="28"/>
      <c r="I1" s="28"/>
      <c r="J1" s="28"/>
      <c r="K1" s="107"/>
      <c r="L1" s="107"/>
      <c r="M1" s="28"/>
      <c r="N1" s="28"/>
      <c r="O1" s="28"/>
      <c r="P1" s="28"/>
      <c r="Q1" s="28"/>
      <c r="R1" s="28"/>
      <c r="S1" s="39" t="s">
        <v>0</v>
      </c>
      <c r="T1" s="39"/>
      <c r="U1" s="39"/>
      <c r="V1" s="5"/>
      <c r="W1" s="4"/>
    </row>
    <row r="2" spans="1:27" ht="18" customHeight="1" x14ac:dyDescent="0.3">
      <c r="F2" s="28"/>
      <c r="G2" s="28"/>
      <c r="H2" s="28"/>
      <c r="I2" s="28"/>
      <c r="J2" s="28"/>
      <c r="K2" s="107"/>
      <c r="L2" s="107"/>
      <c r="M2" s="28"/>
      <c r="N2" s="28"/>
      <c r="O2" s="28"/>
      <c r="P2" s="28"/>
      <c r="Q2" s="28"/>
      <c r="R2" s="28"/>
      <c r="S2" s="39" t="s">
        <v>1</v>
      </c>
      <c r="T2" s="39"/>
      <c r="U2" s="39"/>
      <c r="V2" s="5"/>
      <c r="W2" s="4"/>
    </row>
    <row r="3" spans="1:27" ht="20.25" hidden="1" customHeight="1" x14ac:dyDescent="0.3">
      <c r="F3" s="28"/>
      <c r="G3" s="28"/>
      <c r="H3" s="28"/>
      <c r="I3" s="28"/>
      <c r="J3" s="28"/>
      <c r="K3" s="107"/>
      <c r="L3" s="107"/>
      <c r="M3" s="28"/>
      <c r="N3" s="28"/>
      <c r="O3" s="28"/>
      <c r="P3" s="28"/>
      <c r="Q3" s="28"/>
      <c r="R3" s="28"/>
      <c r="S3" s="39" t="s">
        <v>2</v>
      </c>
      <c r="T3" s="39"/>
      <c r="U3" s="39"/>
      <c r="V3" s="5"/>
      <c r="W3" s="4"/>
    </row>
    <row r="4" spans="1:27" ht="28.5" x14ac:dyDescent="0.45">
      <c r="F4" s="28"/>
      <c r="G4" s="113"/>
      <c r="H4" s="28"/>
      <c r="I4" s="28"/>
      <c r="J4" s="28"/>
      <c r="K4" s="107"/>
      <c r="L4" s="108"/>
      <c r="M4" s="28"/>
      <c r="N4" s="37"/>
      <c r="O4" s="28"/>
      <c r="P4" s="28"/>
      <c r="Q4" s="28"/>
      <c r="R4" s="28"/>
      <c r="S4" s="28"/>
      <c r="T4" s="28"/>
      <c r="U4" s="28"/>
      <c r="V4" s="5"/>
      <c r="W4" s="4"/>
    </row>
    <row r="5" spans="1:27" ht="15" customHeight="1" x14ac:dyDescent="0.25">
      <c r="A5" s="87" t="s">
        <v>319</v>
      </c>
      <c r="B5" s="87"/>
      <c r="C5" s="87"/>
      <c r="D5" s="87"/>
      <c r="E5" s="87"/>
      <c r="F5" s="88"/>
      <c r="G5" s="89"/>
      <c r="H5" s="89"/>
      <c r="I5" s="89"/>
      <c r="J5" s="89"/>
      <c r="K5" s="89"/>
      <c r="L5" s="89"/>
      <c r="M5" s="89"/>
      <c r="N5" s="89"/>
      <c r="O5" s="89"/>
      <c r="P5" s="87"/>
      <c r="Q5" s="87"/>
      <c r="R5" s="87"/>
      <c r="S5" s="87"/>
      <c r="T5" s="87"/>
      <c r="U5" s="87"/>
      <c r="V5" s="87"/>
    </row>
    <row r="6" spans="1:27" ht="25.15" customHeight="1" x14ac:dyDescent="0.25">
      <c r="A6" s="87"/>
      <c r="B6" s="87"/>
      <c r="C6" s="87"/>
      <c r="D6" s="87"/>
      <c r="E6" s="87"/>
      <c r="F6" s="88"/>
      <c r="G6" s="89"/>
      <c r="H6" s="89"/>
      <c r="I6" s="89"/>
      <c r="J6" s="89"/>
      <c r="K6" s="89"/>
      <c r="L6" s="89"/>
      <c r="M6" s="89"/>
      <c r="N6" s="89"/>
      <c r="O6" s="89"/>
      <c r="P6" s="87"/>
      <c r="Q6" s="87"/>
      <c r="R6" s="87"/>
      <c r="S6" s="87"/>
      <c r="T6" s="87"/>
      <c r="U6" s="87"/>
      <c r="V6" s="87"/>
    </row>
    <row r="7" spans="1:27" x14ac:dyDescent="0.25">
      <c r="E7" s="6"/>
      <c r="F7" s="29"/>
      <c r="G7" s="84"/>
      <c r="H7" s="29"/>
      <c r="I7" s="29"/>
      <c r="J7" s="29"/>
      <c r="K7" s="84"/>
      <c r="L7" s="109"/>
      <c r="M7" s="29"/>
      <c r="N7" s="53"/>
      <c r="O7" s="29"/>
      <c r="P7" s="29"/>
      <c r="Q7" s="29"/>
      <c r="R7" s="29"/>
      <c r="S7" s="29"/>
      <c r="T7" s="85"/>
      <c r="U7" s="40" t="s">
        <v>3</v>
      </c>
    </row>
    <row r="8" spans="1:27" ht="16.5" customHeight="1" x14ac:dyDescent="0.25">
      <c r="A8" s="90" t="s">
        <v>4</v>
      </c>
      <c r="B8" s="93" t="s">
        <v>5</v>
      </c>
      <c r="C8" s="90" t="s">
        <v>6</v>
      </c>
      <c r="D8" s="90" t="s">
        <v>7</v>
      </c>
      <c r="E8" s="90" t="s">
        <v>8</v>
      </c>
      <c r="F8" s="98" t="s">
        <v>9</v>
      </c>
      <c r="G8" s="99"/>
      <c r="H8" s="99"/>
      <c r="I8" s="99"/>
      <c r="J8" s="99"/>
      <c r="K8" s="99"/>
      <c r="L8" s="99"/>
      <c r="M8" s="100"/>
      <c r="N8" s="98" t="s">
        <v>10</v>
      </c>
      <c r="O8" s="99"/>
      <c r="P8" s="99"/>
      <c r="Q8" s="100"/>
      <c r="R8" s="101" t="s">
        <v>252</v>
      </c>
      <c r="S8" s="101"/>
      <c r="T8" s="101"/>
      <c r="U8" s="101"/>
      <c r="V8" s="102" t="s">
        <v>11</v>
      </c>
    </row>
    <row r="9" spans="1:27" ht="16.5" customHeight="1" x14ac:dyDescent="0.25">
      <c r="A9" s="91"/>
      <c r="B9" s="94"/>
      <c r="C9" s="91"/>
      <c r="D9" s="91"/>
      <c r="E9" s="96"/>
      <c r="F9" s="103" t="s">
        <v>12</v>
      </c>
      <c r="G9" s="104"/>
      <c r="H9" s="104"/>
      <c r="I9" s="105"/>
      <c r="J9" s="103" t="s">
        <v>13</v>
      </c>
      <c r="K9" s="104"/>
      <c r="L9" s="104"/>
      <c r="M9" s="105"/>
      <c r="N9" s="103" t="s">
        <v>12</v>
      </c>
      <c r="O9" s="104"/>
      <c r="P9" s="104"/>
      <c r="Q9" s="105"/>
      <c r="R9" s="106" t="s">
        <v>12</v>
      </c>
      <c r="S9" s="106"/>
      <c r="T9" s="106"/>
      <c r="U9" s="106"/>
      <c r="V9" s="102"/>
    </row>
    <row r="10" spans="1:27" ht="92.25" customHeight="1" x14ac:dyDescent="0.25">
      <c r="A10" s="92"/>
      <c r="B10" s="95"/>
      <c r="C10" s="92"/>
      <c r="D10" s="92"/>
      <c r="E10" s="97"/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14</v>
      </c>
      <c r="K10" s="110" t="s">
        <v>15</v>
      </c>
      <c r="L10" s="110" t="s">
        <v>16</v>
      </c>
      <c r="M10" s="30" t="s">
        <v>17</v>
      </c>
      <c r="N10" s="30" t="s">
        <v>14</v>
      </c>
      <c r="O10" s="30" t="s">
        <v>15</v>
      </c>
      <c r="P10" s="30" t="s">
        <v>16</v>
      </c>
      <c r="Q10" s="30" t="s">
        <v>18</v>
      </c>
      <c r="R10" s="30" t="s">
        <v>14</v>
      </c>
      <c r="S10" s="30" t="s">
        <v>15</v>
      </c>
      <c r="T10" s="30" t="s">
        <v>16</v>
      </c>
      <c r="U10" s="30" t="s">
        <v>18</v>
      </c>
      <c r="V10" s="102"/>
      <c r="W10" s="9"/>
      <c r="X10" s="9"/>
      <c r="Y10" s="9"/>
      <c r="Z10" s="9"/>
      <c r="AA10" s="9"/>
    </row>
    <row r="11" spans="1:27" ht="16.5" x14ac:dyDescent="0.25">
      <c r="A11" s="10" t="s">
        <v>19</v>
      </c>
      <c r="B11" s="11">
        <v>2</v>
      </c>
      <c r="C11" s="50">
        <v>3</v>
      </c>
      <c r="D11" s="50">
        <v>4</v>
      </c>
      <c r="E11" s="8">
        <v>5</v>
      </c>
      <c r="F11" s="30">
        <v>6</v>
      </c>
      <c r="G11" s="30">
        <v>7</v>
      </c>
      <c r="H11" s="30">
        <v>8</v>
      </c>
      <c r="I11" s="30">
        <v>9</v>
      </c>
      <c r="J11" s="30">
        <v>10</v>
      </c>
      <c r="K11" s="110">
        <v>11</v>
      </c>
      <c r="L11" s="110">
        <v>12</v>
      </c>
      <c r="M11" s="30">
        <v>13</v>
      </c>
      <c r="N11" s="30">
        <v>10</v>
      </c>
      <c r="O11" s="30">
        <v>11</v>
      </c>
      <c r="P11" s="30">
        <v>12</v>
      </c>
      <c r="Q11" s="30">
        <v>13</v>
      </c>
      <c r="R11" s="30">
        <v>14</v>
      </c>
      <c r="S11" s="30">
        <v>15</v>
      </c>
      <c r="T11" s="30">
        <v>16</v>
      </c>
      <c r="U11" s="30">
        <v>17</v>
      </c>
      <c r="V11" s="12">
        <v>22</v>
      </c>
      <c r="W11" s="13"/>
      <c r="X11" s="13"/>
      <c r="Y11" s="13"/>
      <c r="Z11" s="13"/>
      <c r="AA11" s="9"/>
    </row>
    <row r="12" spans="1:27" s="33" customFormat="1" ht="32.25" customHeight="1" x14ac:dyDescent="0.25">
      <c r="A12" s="45"/>
      <c r="B12" s="57" t="s">
        <v>20</v>
      </c>
      <c r="C12" s="58"/>
      <c r="D12" s="58"/>
      <c r="E12" s="58"/>
      <c r="F12" s="31">
        <f t="shared" ref="F12:F78" si="0">G12+H12+I12</f>
        <v>17556335.5</v>
      </c>
      <c r="G12" s="31">
        <f>G13+G21+G57+G83+G92+G102+G133+G165+G173+G178+G182</f>
        <v>5021976.3</v>
      </c>
      <c r="H12" s="31">
        <f t="shared" ref="H12:I12" si="1">H13+H21+H57+H83+H92+H102+H133+H165+H173+H178+H182</f>
        <v>11926841.4</v>
      </c>
      <c r="I12" s="31">
        <f t="shared" si="1"/>
        <v>607517.80000000005</v>
      </c>
      <c r="J12" s="31">
        <f t="shared" ref="J12:J33" si="2">K12+L12+M12</f>
        <v>1327560.3999999999</v>
      </c>
      <c r="K12" s="111">
        <f>K13+K21+K57+K83+K92+K102+K133+K165+K173+K178+K182</f>
        <v>863837.4</v>
      </c>
      <c r="L12" s="111">
        <f t="shared" ref="L12:M12" si="3">L13+L21+L57+L83+L92+L102+L133+L165+L173+L178+L182</f>
        <v>401732.7</v>
      </c>
      <c r="M12" s="31">
        <f t="shared" si="3"/>
        <v>61990.3</v>
      </c>
      <c r="N12" s="31">
        <f t="shared" ref="N12:N38" si="4">O12+P12+Q12</f>
        <v>14089947.1</v>
      </c>
      <c r="O12" s="31">
        <f>O13+O21+O57+O83+O92+O102+O133+O165+O173+O178+O182</f>
        <v>3228839.3</v>
      </c>
      <c r="P12" s="31">
        <f t="shared" ref="P12:Q12" si="5">P13+P21+P57+P83+P92+P102+P133+P165+P173+P178+P182</f>
        <v>10722024.5</v>
      </c>
      <c r="Q12" s="31">
        <f t="shared" si="5"/>
        <v>139083.29999999999</v>
      </c>
      <c r="R12" s="31">
        <f t="shared" ref="R12:R38" si="6">S12+T12+U12</f>
        <v>13035219</v>
      </c>
      <c r="S12" s="31">
        <f>S13+S21+S57+S83+S92+S102+S133+S165+S173+S178+S182</f>
        <v>2549577.2000000002</v>
      </c>
      <c r="T12" s="31">
        <f>T13+T21+T57+T83+T92+T102+T133+T165+T173+T178+T182</f>
        <v>10416703.199999999</v>
      </c>
      <c r="U12" s="31">
        <f>U13+U21+U57+U83+U92+U102+U133+U165+U173+U178+U182</f>
        <v>68938.600000000006</v>
      </c>
      <c r="V12" s="59">
        <f t="shared" ref="V12:V78" si="7">J12/F12</f>
        <v>7.5999999999999998E-2</v>
      </c>
      <c r="W12" s="53"/>
      <c r="X12" s="60"/>
      <c r="Y12" s="60"/>
      <c r="Z12" s="60"/>
      <c r="AA12" s="60"/>
    </row>
    <row r="13" spans="1:27" ht="25.5" customHeight="1" x14ac:dyDescent="0.25">
      <c r="A13" s="14">
        <v>1</v>
      </c>
      <c r="B13" s="15" t="s">
        <v>21</v>
      </c>
      <c r="C13" s="16" t="s">
        <v>22</v>
      </c>
      <c r="D13" s="16" t="s">
        <v>22</v>
      </c>
      <c r="E13" s="16" t="s">
        <v>22</v>
      </c>
      <c r="F13" s="34">
        <f t="shared" si="0"/>
        <v>27100.1</v>
      </c>
      <c r="G13" s="34">
        <f>G18+G15</f>
        <v>542.1</v>
      </c>
      <c r="H13" s="34">
        <f t="shared" ref="H13:I13" si="8">H18+H15</f>
        <v>26558</v>
      </c>
      <c r="I13" s="34">
        <f t="shared" si="8"/>
        <v>0</v>
      </c>
      <c r="J13" s="34">
        <f t="shared" si="2"/>
        <v>0</v>
      </c>
      <c r="K13" s="114">
        <f>K15+K18</f>
        <v>0</v>
      </c>
      <c r="L13" s="114">
        <f t="shared" ref="L13:M13" si="9">L15+L18</f>
        <v>0</v>
      </c>
      <c r="M13" s="34">
        <f t="shared" si="9"/>
        <v>0</v>
      </c>
      <c r="N13" s="34">
        <f t="shared" si="4"/>
        <v>26325.5</v>
      </c>
      <c r="O13" s="34">
        <f>O18+O15</f>
        <v>526.6</v>
      </c>
      <c r="P13" s="34">
        <f t="shared" ref="P13:Q13" si="10">P18+P15</f>
        <v>25798.9</v>
      </c>
      <c r="Q13" s="34">
        <f t="shared" si="10"/>
        <v>0</v>
      </c>
      <c r="R13" s="34">
        <f t="shared" si="6"/>
        <v>26325.5</v>
      </c>
      <c r="S13" s="34">
        <f>S18+S15</f>
        <v>526.6</v>
      </c>
      <c r="T13" s="34">
        <f t="shared" ref="T13:U13" si="11">T18+T15</f>
        <v>25798.9</v>
      </c>
      <c r="U13" s="34">
        <f t="shared" si="11"/>
        <v>0</v>
      </c>
      <c r="V13" s="17">
        <f t="shared" si="7"/>
        <v>0</v>
      </c>
      <c r="W13" s="7"/>
      <c r="X13" s="7"/>
      <c r="Y13" s="7"/>
      <c r="Z13" s="7"/>
      <c r="AA13" s="18"/>
    </row>
    <row r="14" spans="1:27" s="33" customFormat="1" ht="18.75" x14ac:dyDescent="0.25">
      <c r="A14" s="68"/>
      <c r="B14" s="66" t="s">
        <v>23</v>
      </c>
      <c r="C14" s="63"/>
      <c r="D14" s="63"/>
      <c r="E14" s="63"/>
      <c r="F14" s="32"/>
      <c r="G14" s="35"/>
      <c r="H14" s="35"/>
      <c r="I14" s="35"/>
      <c r="J14" s="32"/>
      <c r="K14" s="36"/>
      <c r="L14" s="36"/>
      <c r="M14" s="35"/>
      <c r="N14" s="32"/>
      <c r="O14" s="35"/>
      <c r="P14" s="35"/>
      <c r="Q14" s="35"/>
      <c r="R14" s="32"/>
      <c r="S14" s="35"/>
      <c r="T14" s="35"/>
      <c r="U14" s="35"/>
      <c r="V14" s="69"/>
      <c r="W14" s="53"/>
      <c r="X14" s="53"/>
      <c r="Y14" s="53"/>
      <c r="Z14" s="53"/>
      <c r="AA14" s="29"/>
    </row>
    <row r="15" spans="1:27" s="33" customFormat="1" ht="38.25" customHeight="1" x14ac:dyDescent="0.25">
      <c r="A15" s="68" t="s">
        <v>24</v>
      </c>
      <c r="B15" s="65" t="s">
        <v>28</v>
      </c>
      <c r="C15" s="56" t="s">
        <v>22</v>
      </c>
      <c r="D15" s="76" t="s">
        <v>22</v>
      </c>
      <c r="E15" s="56" t="s">
        <v>22</v>
      </c>
      <c r="F15" s="32">
        <f t="shared" si="0"/>
        <v>10426.6</v>
      </c>
      <c r="G15" s="32">
        <f>SUM(G17:G17)</f>
        <v>208.6</v>
      </c>
      <c r="H15" s="32">
        <f>SUM(H17:H17)</f>
        <v>10218</v>
      </c>
      <c r="I15" s="32">
        <f>SUM(I17:I17)</f>
        <v>0</v>
      </c>
      <c r="J15" s="32">
        <f t="shared" si="2"/>
        <v>0</v>
      </c>
      <c r="K15" s="112">
        <f>K17</f>
        <v>0</v>
      </c>
      <c r="L15" s="112">
        <f t="shared" ref="L15" si="12">L17</f>
        <v>0</v>
      </c>
      <c r="M15" s="38">
        <f>M17</f>
        <v>0</v>
      </c>
      <c r="N15" s="32">
        <f t="shared" si="4"/>
        <v>9652</v>
      </c>
      <c r="O15" s="32">
        <f>SUM(O17:O17)</f>
        <v>193.1</v>
      </c>
      <c r="P15" s="32">
        <f>SUM(P17:P17)</f>
        <v>9458.9</v>
      </c>
      <c r="Q15" s="32">
        <f>SUM(Q17:Q17)</f>
        <v>0</v>
      </c>
      <c r="R15" s="32">
        <f t="shared" si="6"/>
        <v>9652</v>
      </c>
      <c r="S15" s="32">
        <f>SUM(S17:S17)</f>
        <v>193.1</v>
      </c>
      <c r="T15" s="32">
        <f>SUM(T17:T17)</f>
        <v>9458.9</v>
      </c>
      <c r="U15" s="32">
        <f>SUM(U17:U17)</f>
        <v>0</v>
      </c>
      <c r="V15" s="41">
        <f t="shared" si="7"/>
        <v>0</v>
      </c>
    </row>
    <row r="16" spans="1:27" s="33" customFormat="1" ht="18" customHeight="1" x14ac:dyDescent="0.25">
      <c r="B16" s="66" t="s">
        <v>23</v>
      </c>
      <c r="C16" s="46"/>
      <c r="D16" s="47"/>
      <c r="E16" s="46"/>
      <c r="F16" s="32"/>
      <c r="G16" s="32"/>
      <c r="H16" s="32"/>
      <c r="I16" s="32"/>
      <c r="J16" s="32"/>
      <c r="K16" s="52"/>
      <c r="L16" s="52"/>
      <c r="M16" s="32"/>
      <c r="N16" s="32"/>
      <c r="O16" s="32"/>
      <c r="P16" s="32"/>
      <c r="Q16" s="32"/>
      <c r="R16" s="32"/>
      <c r="S16" s="32"/>
      <c r="T16" s="32"/>
      <c r="U16" s="32"/>
      <c r="V16" s="41"/>
    </row>
    <row r="17" spans="1:22" s="33" customFormat="1" ht="84" customHeight="1" x14ac:dyDescent="0.25">
      <c r="A17" s="45"/>
      <c r="B17" s="51" t="s">
        <v>29</v>
      </c>
      <c r="C17" s="46" t="s">
        <v>25</v>
      </c>
      <c r="D17" s="47" t="s">
        <v>26</v>
      </c>
      <c r="E17" s="46" t="s">
        <v>30</v>
      </c>
      <c r="F17" s="32">
        <f t="shared" si="0"/>
        <v>10426.6</v>
      </c>
      <c r="G17" s="35">
        <v>208.6</v>
      </c>
      <c r="H17" s="35">
        <v>10218</v>
      </c>
      <c r="I17" s="35">
        <v>0</v>
      </c>
      <c r="J17" s="32">
        <f t="shared" si="2"/>
        <v>0</v>
      </c>
      <c r="K17" s="36"/>
      <c r="L17" s="36"/>
      <c r="M17" s="35">
        <v>0</v>
      </c>
      <c r="N17" s="32">
        <f t="shared" si="4"/>
        <v>9652</v>
      </c>
      <c r="O17" s="35">
        <v>193.1</v>
      </c>
      <c r="P17" s="35">
        <v>9458.9</v>
      </c>
      <c r="Q17" s="35">
        <v>0</v>
      </c>
      <c r="R17" s="32">
        <f t="shared" si="6"/>
        <v>9652</v>
      </c>
      <c r="S17" s="35">
        <v>193.1</v>
      </c>
      <c r="T17" s="35">
        <v>9458.9</v>
      </c>
      <c r="U17" s="44"/>
      <c r="V17" s="41">
        <f t="shared" si="7"/>
        <v>0</v>
      </c>
    </row>
    <row r="18" spans="1:22" s="33" customFormat="1" ht="37.5" customHeight="1" x14ac:dyDescent="0.25">
      <c r="A18" s="68" t="s">
        <v>27</v>
      </c>
      <c r="B18" s="65" t="s">
        <v>31</v>
      </c>
      <c r="C18" s="56" t="s">
        <v>22</v>
      </c>
      <c r="D18" s="56" t="s">
        <v>22</v>
      </c>
      <c r="E18" s="56" t="s">
        <v>22</v>
      </c>
      <c r="F18" s="32">
        <f t="shared" si="0"/>
        <v>16673.5</v>
      </c>
      <c r="G18" s="32">
        <f>SUM(G20:G20)</f>
        <v>333.5</v>
      </c>
      <c r="H18" s="32">
        <f>SUM(H20:H20)</f>
        <v>16340</v>
      </c>
      <c r="I18" s="32">
        <f>SUM(I20:I20)</f>
        <v>0</v>
      </c>
      <c r="J18" s="32">
        <f t="shared" si="2"/>
        <v>0</v>
      </c>
      <c r="K18" s="52">
        <f>SUM(K20:K20)</f>
        <v>0</v>
      </c>
      <c r="L18" s="52">
        <f>SUM(L20:L20)</f>
        <v>0</v>
      </c>
      <c r="M18" s="32">
        <f>SUM(M20:M20)</f>
        <v>0</v>
      </c>
      <c r="N18" s="32">
        <f t="shared" si="4"/>
        <v>16673.5</v>
      </c>
      <c r="O18" s="32">
        <f>SUM(O20:O20)</f>
        <v>333.5</v>
      </c>
      <c r="P18" s="32">
        <f>SUM(P20:P20)</f>
        <v>16340</v>
      </c>
      <c r="Q18" s="32">
        <f>SUM(Q20:Q20)</f>
        <v>0</v>
      </c>
      <c r="R18" s="32">
        <f t="shared" si="6"/>
        <v>16673.5</v>
      </c>
      <c r="S18" s="32">
        <f>SUM(S20:S20)</f>
        <v>333.5</v>
      </c>
      <c r="T18" s="32">
        <f>SUM(T20:T20)</f>
        <v>16340</v>
      </c>
      <c r="U18" s="32">
        <f>SUM(U20:U20)</f>
        <v>0</v>
      </c>
      <c r="V18" s="41">
        <f t="shared" si="7"/>
        <v>0</v>
      </c>
    </row>
    <row r="19" spans="1:22" s="33" customFormat="1" ht="18.75" x14ac:dyDescent="0.25">
      <c r="A19" s="68"/>
      <c r="B19" s="66" t="s">
        <v>23</v>
      </c>
      <c r="C19" s="63"/>
      <c r="D19" s="64"/>
      <c r="E19" s="63"/>
      <c r="F19" s="32"/>
      <c r="G19" s="32"/>
      <c r="H19" s="32"/>
      <c r="I19" s="32"/>
      <c r="J19" s="32"/>
      <c r="K19" s="52"/>
      <c r="L19" s="52"/>
      <c r="M19" s="32"/>
      <c r="N19" s="32"/>
      <c r="O19" s="32"/>
      <c r="P19" s="32"/>
      <c r="Q19" s="32"/>
      <c r="R19" s="32"/>
      <c r="S19" s="32"/>
      <c r="T19" s="32"/>
      <c r="U19" s="32"/>
      <c r="V19" s="41"/>
    </row>
    <row r="20" spans="1:22" s="33" customFormat="1" ht="84.75" customHeight="1" x14ac:dyDescent="0.25">
      <c r="A20" s="68"/>
      <c r="B20" s="51" t="s">
        <v>259</v>
      </c>
      <c r="C20" s="46" t="s">
        <v>25</v>
      </c>
      <c r="D20" s="47" t="s">
        <v>26</v>
      </c>
      <c r="E20" s="46" t="s">
        <v>32</v>
      </c>
      <c r="F20" s="32">
        <f t="shared" si="0"/>
        <v>16673.5</v>
      </c>
      <c r="G20" s="35">
        <v>333.5</v>
      </c>
      <c r="H20" s="35">
        <v>16340</v>
      </c>
      <c r="I20" s="35"/>
      <c r="J20" s="32">
        <f t="shared" si="2"/>
        <v>0</v>
      </c>
      <c r="K20" s="36"/>
      <c r="L20" s="36"/>
      <c r="M20" s="35"/>
      <c r="N20" s="32">
        <f t="shared" si="4"/>
        <v>16673.5</v>
      </c>
      <c r="O20" s="35">
        <v>333.5</v>
      </c>
      <c r="P20" s="35">
        <v>16340</v>
      </c>
      <c r="Q20" s="35"/>
      <c r="R20" s="32">
        <f t="shared" si="6"/>
        <v>16673.5</v>
      </c>
      <c r="S20" s="35">
        <v>333.5</v>
      </c>
      <c r="T20" s="35">
        <v>16340</v>
      </c>
      <c r="U20" s="35"/>
      <c r="V20" s="41">
        <f t="shared" si="7"/>
        <v>0</v>
      </c>
    </row>
    <row r="21" spans="1:22" ht="36" customHeight="1" x14ac:dyDescent="0.25">
      <c r="A21" s="16" t="s">
        <v>33</v>
      </c>
      <c r="B21" s="19" t="s">
        <v>34</v>
      </c>
      <c r="C21" s="20" t="s">
        <v>22</v>
      </c>
      <c r="D21" s="20" t="s">
        <v>22</v>
      </c>
      <c r="E21" s="20" t="s">
        <v>22</v>
      </c>
      <c r="F21" s="34">
        <f t="shared" si="0"/>
        <v>1967880.1</v>
      </c>
      <c r="G21" s="34">
        <f>G22+G33+G36+G39+G44+G47+G51+G54</f>
        <v>984416.2</v>
      </c>
      <c r="H21" s="34">
        <f t="shared" ref="H21:U21" si="13">H22+H33+H36+H39+H44+H47+H51+H54</f>
        <v>983463.9</v>
      </c>
      <c r="I21" s="34">
        <f t="shared" si="13"/>
        <v>0</v>
      </c>
      <c r="J21" s="34">
        <f>K21+L21+M21</f>
        <v>83661.899999999994</v>
      </c>
      <c r="K21" s="114">
        <f t="shared" si="13"/>
        <v>57478.9</v>
      </c>
      <c r="L21" s="114">
        <f t="shared" si="13"/>
        <v>26183</v>
      </c>
      <c r="M21" s="34">
        <f t="shared" si="13"/>
        <v>0</v>
      </c>
      <c r="N21" s="34">
        <f>O21+P21+Q21</f>
        <v>1194810.1000000001</v>
      </c>
      <c r="O21" s="34">
        <f t="shared" si="13"/>
        <v>300641.09999999998</v>
      </c>
      <c r="P21" s="34">
        <f t="shared" si="13"/>
        <v>894169</v>
      </c>
      <c r="Q21" s="34">
        <f t="shared" si="13"/>
        <v>0</v>
      </c>
      <c r="R21" s="34">
        <f>S21+T21+U21</f>
        <v>1586696.6</v>
      </c>
      <c r="S21" s="34">
        <f>S22+S33+S36+S39+S44+S47+S51+S54</f>
        <v>333748.09999999998</v>
      </c>
      <c r="T21" s="34">
        <f t="shared" si="13"/>
        <v>1252948.5</v>
      </c>
      <c r="U21" s="34">
        <f t="shared" si="13"/>
        <v>0</v>
      </c>
      <c r="V21" s="17">
        <f t="shared" si="7"/>
        <v>4.2999999999999997E-2</v>
      </c>
    </row>
    <row r="22" spans="1:22" s="33" customFormat="1" ht="51" customHeight="1" x14ac:dyDescent="0.25">
      <c r="A22" s="67" t="s">
        <v>35</v>
      </c>
      <c r="B22" s="61" t="s">
        <v>60</v>
      </c>
      <c r="C22" s="62" t="s">
        <v>22</v>
      </c>
      <c r="D22" s="62" t="s">
        <v>22</v>
      </c>
      <c r="E22" s="62" t="s">
        <v>22</v>
      </c>
      <c r="F22" s="32">
        <f t="shared" si="0"/>
        <v>1243016.8</v>
      </c>
      <c r="G22" s="32">
        <f>G24+G25+G26+G27+G28+G30+G32+G31+G29</f>
        <v>651127.4</v>
      </c>
      <c r="H22" s="32">
        <f t="shared" ref="H22:I22" si="14">H24+H25+H26+H27+H28+H30+H32+H31+H29</f>
        <v>591889.4</v>
      </c>
      <c r="I22" s="32">
        <f t="shared" si="14"/>
        <v>0</v>
      </c>
      <c r="J22" s="32">
        <f t="shared" si="2"/>
        <v>6944.6</v>
      </c>
      <c r="K22" s="52">
        <f>K24+K25+K26+K27+K28+K30+K32+K31+K29</f>
        <v>6944.6</v>
      </c>
      <c r="L22" s="52">
        <f t="shared" ref="L22:M22" si="15">L24+L25+L26+L27+L28+L30+L32+L31+L29</f>
        <v>0</v>
      </c>
      <c r="M22" s="52">
        <f t="shared" si="15"/>
        <v>0</v>
      </c>
      <c r="N22" s="32">
        <f t="shared" si="4"/>
        <v>599591.30000000005</v>
      </c>
      <c r="O22" s="32">
        <f>O24+O25+O26+O27+O28+O30+O32+O29+O31</f>
        <v>11991.8</v>
      </c>
      <c r="P22" s="32">
        <f t="shared" ref="P22:Q22" si="16">P24+P25+P26+P27+P28+P30+P32+P29+P31</f>
        <v>587599.5</v>
      </c>
      <c r="Q22" s="32">
        <f t="shared" si="16"/>
        <v>0</v>
      </c>
      <c r="R22" s="32">
        <f t="shared" si="6"/>
        <v>1008714</v>
      </c>
      <c r="S22" s="32">
        <f>S24+S25+S26+S27+S28+S30+S32+S31+S29</f>
        <v>20174.3</v>
      </c>
      <c r="T22" s="32">
        <f t="shared" ref="T22:U22" si="17">T24+T25+T26+T27+T28+T30+T32+T31+T29</f>
        <v>988539.7</v>
      </c>
      <c r="U22" s="32">
        <f t="shared" si="17"/>
        <v>0</v>
      </c>
      <c r="V22" s="41">
        <f t="shared" si="7"/>
        <v>6.0000000000000001E-3</v>
      </c>
    </row>
    <row r="23" spans="1:22" s="33" customFormat="1" ht="18.75" customHeight="1" x14ac:dyDescent="0.25">
      <c r="A23" s="56"/>
      <c r="B23" s="61" t="s">
        <v>23</v>
      </c>
      <c r="C23" s="62"/>
      <c r="D23" s="62"/>
      <c r="E23" s="62"/>
      <c r="F23" s="32">
        <f t="shared" si="0"/>
        <v>0</v>
      </c>
      <c r="G23" s="32"/>
      <c r="H23" s="32"/>
      <c r="I23" s="32"/>
      <c r="J23" s="32">
        <f t="shared" si="2"/>
        <v>0</v>
      </c>
      <c r="K23" s="52"/>
      <c r="L23" s="52"/>
      <c r="M23" s="32"/>
      <c r="N23" s="32">
        <f t="shared" si="4"/>
        <v>0</v>
      </c>
      <c r="O23" s="32"/>
      <c r="P23" s="32"/>
      <c r="Q23" s="32"/>
      <c r="R23" s="32">
        <f t="shared" si="6"/>
        <v>0</v>
      </c>
      <c r="S23" s="32"/>
      <c r="T23" s="32"/>
      <c r="U23" s="32"/>
      <c r="V23" s="41"/>
    </row>
    <row r="24" spans="1:22" s="33" customFormat="1" ht="72" customHeight="1" x14ac:dyDescent="0.25">
      <c r="A24" s="56"/>
      <c r="B24" s="51" t="s">
        <v>61</v>
      </c>
      <c r="C24" s="46" t="s">
        <v>62</v>
      </c>
      <c r="D24" s="47" t="s">
        <v>63</v>
      </c>
      <c r="E24" s="46" t="s">
        <v>64</v>
      </c>
      <c r="F24" s="32">
        <f t="shared" si="0"/>
        <v>0</v>
      </c>
      <c r="G24" s="32">
        <v>0</v>
      </c>
      <c r="H24" s="32">
        <v>0</v>
      </c>
      <c r="I24" s="32"/>
      <c r="J24" s="32">
        <f t="shared" si="2"/>
        <v>0</v>
      </c>
      <c r="K24" s="52"/>
      <c r="L24" s="52"/>
      <c r="M24" s="32"/>
      <c r="N24" s="32">
        <f t="shared" si="4"/>
        <v>66217.399999999994</v>
      </c>
      <c r="O24" s="32">
        <v>1324.3</v>
      </c>
      <c r="P24" s="32">
        <v>64893.1</v>
      </c>
      <c r="Q24" s="32"/>
      <c r="R24" s="32">
        <f t="shared" si="6"/>
        <v>164939.9</v>
      </c>
      <c r="S24" s="32">
        <v>3298.8</v>
      </c>
      <c r="T24" s="32">
        <v>161641.1</v>
      </c>
      <c r="U24" s="32"/>
      <c r="V24" s="41" t="e">
        <f t="shared" si="7"/>
        <v>#DIV/0!</v>
      </c>
    </row>
    <row r="25" spans="1:22" s="33" customFormat="1" ht="72" customHeight="1" x14ac:dyDescent="0.25">
      <c r="A25" s="56"/>
      <c r="B25" s="51" t="s">
        <v>65</v>
      </c>
      <c r="C25" s="46" t="s">
        <v>38</v>
      </c>
      <c r="D25" s="47" t="s">
        <v>39</v>
      </c>
      <c r="E25" s="46" t="s">
        <v>66</v>
      </c>
      <c r="F25" s="32">
        <f t="shared" si="0"/>
        <v>109600</v>
      </c>
      <c r="G25" s="32">
        <v>2192</v>
      </c>
      <c r="H25" s="32">
        <v>107408</v>
      </c>
      <c r="I25" s="32"/>
      <c r="J25" s="32">
        <f t="shared" si="2"/>
        <v>0</v>
      </c>
      <c r="K25" s="52"/>
      <c r="L25" s="52"/>
      <c r="M25" s="32"/>
      <c r="N25" s="32">
        <f t="shared" si="4"/>
        <v>0</v>
      </c>
      <c r="O25" s="32">
        <v>0</v>
      </c>
      <c r="P25" s="32">
        <v>0</v>
      </c>
      <c r="Q25" s="32"/>
      <c r="R25" s="32">
        <f t="shared" si="6"/>
        <v>0</v>
      </c>
      <c r="S25" s="32">
        <v>0</v>
      </c>
      <c r="T25" s="32">
        <v>0</v>
      </c>
      <c r="U25" s="32"/>
      <c r="V25" s="41">
        <f t="shared" si="7"/>
        <v>0</v>
      </c>
    </row>
    <row r="26" spans="1:22" s="33" customFormat="1" ht="136.5" customHeight="1" x14ac:dyDescent="0.25">
      <c r="A26" s="56"/>
      <c r="B26" s="51" t="s">
        <v>67</v>
      </c>
      <c r="C26" s="46" t="s">
        <v>38</v>
      </c>
      <c r="D26" s="47" t="s">
        <v>39</v>
      </c>
      <c r="E26" s="46" t="s">
        <v>68</v>
      </c>
      <c r="F26" s="32">
        <f t="shared" si="0"/>
        <v>273543.3</v>
      </c>
      <c r="G26" s="32">
        <v>5470.9</v>
      </c>
      <c r="H26" s="32">
        <v>268072.40000000002</v>
      </c>
      <c r="I26" s="32"/>
      <c r="J26" s="32">
        <f t="shared" si="2"/>
        <v>0</v>
      </c>
      <c r="K26" s="52"/>
      <c r="L26" s="52"/>
      <c r="M26" s="32"/>
      <c r="N26" s="32">
        <f t="shared" si="4"/>
        <v>124590.3</v>
      </c>
      <c r="O26" s="32">
        <v>2491.8000000000002</v>
      </c>
      <c r="P26" s="32">
        <v>122098.5</v>
      </c>
      <c r="Q26" s="32"/>
      <c r="R26" s="32">
        <f t="shared" si="6"/>
        <v>184043.4</v>
      </c>
      <c r="S26" s="32">
        <v>3680.9</v>
      </c>
      <c r="T26" s="32">
        <v>180362.5</v>
      </c>
      <c r="U26" s="32"/>
      <c r="V26" s="41">
        <f t="shared" si="7"/>
        <v>0</v>
      </c>
    </row>
    <row r="27" spans="1:22" s="33" customFormat="1" ht="112.5" customHeight="1" x14ac:dyDescent="0.25">
      <c r="A27" s="56"/>
      <c r="B27" s="51" t="s">
        <v>262</v>
      </c>
      <c r="C27" s="46" t="s">
        <v>62</v>
      </c>
      <c r="D27" s="47" t="s">
        <v>63</v>
      </c>
      <c r="E27" s="46" t="s">
        <v>261</v>
      </c>
      <c r="F27" s="32">
        <f t="shared" si="0"/>
        <v>142325.5</v>
      </c>
      <c r="G27" s="32">
        <v>2846.5</v>
      </c>
      <c r="H27" s="32">
        <v>139479</v>
      </c>
      <c r="I27" s="32"/>
      <c r="J27" s="32">
        <f t="shared" si="2"/>
        <v>0</v>
      </c>
      <c r="K27" s="52"/>
      <c r="L27" s="52"/>
      <c r="M27" s="32"/>
      <c r="N27" s="32">
        <f t="shared" si="4"/>
        <v>334079.8</v>
      </c>
      <c r="O27" s="32">
        <v>6681.6</v>
      </c>
      <c r="P27" s="32">
        <v>327398.2</v>
      </c>
      <c r="Q27" s="32"/>
      <c r="R27" s="32">
        <f t="shared" si="6"/>
        <v>557730.69999999995</v>
      </c>
      <c r="S27" s="32">
        <v>11154.6</v>
      </c>
      <c r="T27" s="32">
        <v>546576.1</v>
      </c>
      <c r="U27" s="32"/>
      <c r="V27" s="41">
        <f t="shared" si="7"/>
        <v>0</v>
      </c>
    </row>
    <row r="28" spans="1:22" s="33" customFormat="1" ht="136.5" customHeight="1" x14ac:dyDescent="0.25">
      <c r="A28" s="56"/>
      <c r="B28" s="51" t="s">
        <v>243</v>
      </c>
      <c r="C28" s="46" t="s">
        <v>38</v>
      </c>
      <c r="D28" s="47" t="s">
        <v>39</v>
      </c>
      <c r="E28" s="46" t="s">
        <v>242</v>
      </c>
      <c r="F28" s="32">
        <f t="shared" si="0"/>
        <v>78500</v>
      </c>
      <c r="G28" s="32">
        <v>1570</v>
      </c>
      <c r="H28" s="32">
        <v>76930</v>
      </c>
      <c r="I28" s="32"/>
      <c r="J28" s="32">
        <f t="shared" si="2"/>
        <v>0</v>
      </c>
      <c r="K28" s="52"/>
      <c r="L28" s="52"/>
      <c r="M28" s="32"/>
      <c r="N28" s="32">
        <f t="shared" si="4"/>
        <v>74703.8</v>
      </c>
      <c r="O28" s="32">
        <v>1494.1</v>
      </c>
      <c r="P28" s="32">
        <v>73209.7</v>
      </c>
      <c r="Q28" s="32"/>
      <c r="R28" s="32">
        <f t="shared" si="6"/>
        <v>102000</v>
      </c>
      <c r="S28" s="32">
        <v>2040</v>
      </c>
      <c r="T28" s="32">
        <v>99960</v>
      </c>
      <c r="U28" s="32"/>
      <c r="V28" s="41">
        <f t="shared" si="7"/>
        <v>0</v>
      </c>
    </row>
    <row r="29" spans="1:22" s="33" customFormat="1" ht="96.75" customHeight="1" x14ac:dyDescent="0.25">
      <c r="A29" s="56"/>
      <c r="B29" s="51" t="s">
        <v>316</v>
      </c>
      <c r="C29" s="46" t="s">
        <v>62</v>
      </c>
      <c r="D29" s="47" t="s">
        <v>63</v>
      </c>
      <c r="E29" s="46" t="s">
        <v>315</v>
      </c>
      <c r="F29" s="32">
        <f t="shared" si="0"/>
        <v>8788.9</v>
      </c>
      <c r="G29" s="32">
        <v>8788.89</v>
      </c>
      <c r="H29" s="32">
        <v>0</v>
      </c>
      <c r="I29" s="32"/>
      <c r="J29" s="32">
        <f t="shared" si="2"/>
        <v>2623.3</v>
      </c>
      <c r="K29" s="52">
        <v>2623.28</v>
      </c>
      <c r="L29" s="52">
        <v>0</v>
      </c>
      <c r="M29" s="32"/>
      <c r="N29" s="32">
        <f t="shared" si="4"/>
        <v>0</v>
      </c>
      <c r="O29" s="32"/>
      <c r="P29" s="32"/>
      <c r="Q29" s="32"/>
      <c r="R29" s="32">
        <f t="shared" si="6"/>
        <v>0</v>
      </c>
      <c r="S29" s="32"/>
      <c r="T29" s="32"/>
      <c r="U29" s="32"/>
      <c r="V29" s="41">
        <f t="shared" si="7"/>
        <v>0.29799999999999999</v>
      </c>
    </row>
    <row r="30" spans="1:22" s="33" customFormat="1" ht="109.5" customHeight="1" x14ac:dyDescent="0.25">
      <c r="A30" s="56"/>
      <c r="B30" s="51" t="s">
        <v>263</v>
      </c>
      <c r="C30" s="46" t="s">
        <v>62</v>
      </c>
      <c r="D30" s="47" t="s">
        <v>63</v>
      </c>
      <c r="E30" s="46" t="s">
        <v>69</v>
      </c>
      <c r="F30" s="32">
        <f t="shared" si="0"/>
        <v>0</v>
      </c>
      <c r="G30" s="32">
        <v>0</v>
      </c>
      <c r="H30" s="32">
        <v>0</v>
      </c>
      <c r="I30" s="32"/>
      <c r="J30" s="32">
        <f t="shared" si="2"/>
        <v>0</v>
      </c>
      <c r="K30" s="52"/>
      <c r="L30" s="52"/>
      <c r="M30" s="32"/>
      <c r="N30" s="32">
        <f t="shared" si="4"/>
        <v>0</v>
      </c>
      <c r="O30" s="32">
        <v>0</v>
      </c>
      <c r="P30" s="32">
        <v>0</v>
      </c>
      <c r="Q30" s="32"/>
      <c r="R30" s="32">
        <f t="shared" si="6"/>
        <v>0</v>
      </c>
      <c r="S30" s="32">
        <v>0</v>
      </c>
      <c r="T30" s="32">
        <v>0</v>
      </c>
      <c r="U30" s="32"/>
      <c r="V30" s="41" t="e">
        <f t="shared" si="7"/>
        <v>#DIV/0!</v>
      </c>
    </row>
    <row r="31" spans="1:22" s="33" customFormat="1" ht="132" customHeight="1" x14ac:dyDescent="0.25">
      <c r="A31" s="56"/>
      <c r="B31" s="51" t="s">
        <v>264</v>
      </c>
      <c r="C31" s="46" t="s">
        <v>38</v>
      </c>
      <c r="D31" s="47" t="s">
        <v>39</v>
      </c>
      <c r="E31" s="46" t="s">
        <v>244</v>
      </c>
      <c r="F31" s="32">
        <f t="shared" si="0"/>
        <v>424785.1</v>
      </c>
      <c r="G31" s="32">
        <v>424785.1</v>
      </c>
      <c r="H31" s="32">
        <v>0</v>
      </c>
      <c r="I31" s="32"/>
      <c r="J31" s="32">
        <f t="shared" si="2"/>
        <v>0</v>
      </c>
      <c r="K31" s="52">
        <v>0</v>
      </c>
      <c r="L31" s="52">
        <v>0</v>
      </c>
      <c r="M31" s="32"/>
      <c r="N31" s="32">
        <f t="shared" si="4"/>
        <v>0</v>
      </c>
      <c r="O31" s="32"/>
      <c r="P31" s="32"/>
      <c r="Q31" s="32"/>
      <c r="R31" s="32">
        <f t="shared" si="6"/>
        <v>0</v>
      </c>
      <c r="S31" s="32"/>
      <c r="T31" s="32"/>
      <c r="U31" s="32"/>
      <c r="V31" s="41">
        <f t="shared" si="7"/>
        <v>0</v>
      </c>
    </row>
    <row r="32" spans="1:22" s="33" customFormat="1" ht="165" customHeight="1" x14ac:dyDescent="0.25">
      <c r="A32" s="56"/>
      <c r="B32" s="51" t="s">
        <v>264</v>
      </c>
      <c r="C32" s="46" t="s">
        <v>62</v>
      </c>
      <c r="D32" s="47" t="s">
        <v>63</v>
      </c>
      <c r="E32" s="46" t="s">
        <v>244</v>
      </c>
      <c r="F32" s="32">
        <f t="shared" si="0"/>
        <v>205474</v>
      </c>
      <c r="G32" s="32">
        <v>205474</v>
      </c>
      <c r="H32" s="32">
        <v>0</v>
      </c>
      <c r="I32" s="32"/>
      <c r="J32" s="32">
        <f t="shared" si="2"/>
        <v>4321.3</v>
      </c>
      <c r="K32" s="52">
        <v>4321.3</v>
      </c>
      <c r="L32" s="52">
        <v>0</v>
      </c>
      <c r="M32" s="32"/>
      <c r="N32" s="32">
        <f t="shared" si="4"/>
        <v>0</v>
      </c>
      <c r="O32" s="32">
        <v>0</v>
      </c>
      <c r="P32" s="32">
        <v>0</v>
      </c>
      <c r="Q32" s="32"/>
      <c r="R32" s="32">
        <f t="shared" si="6"/>
        <v>0</v>
      </c>
      <c r="S32" s="32">
        <v>0</v>
      </c>
      <c r="T32" s="32">
        <v>0</v>
      </c>
      <c r="U32" s="32"/>
      <c r="V32" s="41">
        <f t="shared" si="7"/>
        <v>2.1000000000000001E-2</v>
      </c>
    </row>
    <row r="33" spans="1:101" s="33" customFormat="1" ht="51.75" customHeight="1" x14ac:dyDescent="0.25">
      <c r="A33" s="68" t="s">
        <v>43</v>
      </c>
      <c r="B33" s="65" t="s">
        <v>44</v>
      </c>
      <c r="C33" s="56" t="s">
        <v>22</v>
      </c>
      <c r="D33" s="56" t="s">
        <v>22</v>
      </c>
      <c r="E33" s="56" t="s">
        <v>22</v>
      </c>
      <c r="F33" s="32">
        <f t="shared" si="0"/>
        <v>76718.3</v>
      </c>
      <c r="G33" s="32">
        <f>SUM(G35:G35)</f>
        <v>1534.4</v>
      </c>
      <c r="H33" s="32">
        <f>SUM(H35:H35)</f>
        <v>75183.899999999994</v>
      </c>
      <c r="I33" s="32">
        <f>SUM(I35:I35)</f>
        <v>0</v>
      </c>
      <c r="J33" s="32">
        <f t="shared" si="2"/>
        <v>26717.3</v>
      </c>
      <c r="K33" s="52">
        <f>SUM(K35:K35)</f>
        <v>534.29999999999995</v>
      </c>
      <c r="L33" s="52">
        <f>SUM(L35:L35)</f>
        <v>26183</v>
      </c>
      <c r="M33" s="32">
        <f>SUM(M35:M35)</f>
        <v>0</v>
      </c>
      <c r="N33" s="32">
        <f t="shared" si="4"/>
        <v>77868.899999999994</v>
      </c>
      <c r="O33" s="32">
        <f>SUM(O35:O35)</f>
        <v>1557.4</v>
      </c>
      <c r="P33" s="32">
        <f>SUM(P35:P35)</f>
        <v>76311.5</v>
      </c>
      <c r="Q33" s="32">
        <f>SUM(Q35:Q35)</f>
        <v>0</v>
      </c>
      <c r="R33" s="32">
        <f t="shared" si="6"/>
        <v>78693.100000000006</v>
      </c>
      <c r="S33" s="32">
        <f>SUM(S35:S35)</f>
        <v>1573.9</v>
      </c>
      <c r="T33" s="32">
        <f>SUM(T35:T35)</f>
        <v>77119.199999999997</v>
      </c>
      <c r="U33" s="32">
        <f>SUM(U35:U35)</f>
        <v>0</v>
      </c>
      <c r="V33" s="41">
        <f t="shared" si="7"/>
        <v>0.34799999999999998</v>
      </c>
    </row>
    <row r="34" spans="1:101" s="33" customFormat="1" ht="18.75" customHeight="1" x14ac:dyDescent="0.25">
      <c r="A34" s="45"/>
      <c r="B34" s="66" t="s">
        <v>23</v>
      </c>
      <c r="C34" s="63"/>
      <c r="D34" s="63"/>
      <c r="E34" s="63"/>
      <c r="F34" s="32"/>
      <c r="G34" s="32"/>
      <c r="H34" s="32"/>
      <c r="I34" s="32"/>
      <c r="J34" s="32"/>
      <c r="K34" s="52"/>
      <c r="L34" s="52"/>
      <c r="M34" s="32"/>
      <c r="N34" s="32"/>
      <c r="O34" s="32"/>
      <c r="P34" s="32"/>
      <c r="Q34" s="32"/>
      <c r="R34" s="32"/>
      <c r="S34" s="32"/>
      <c r="T34" s="32"/>
      <c r="U34" s="32"/>
      <c r="V34" s="41"/>
    </row>
    <row r="35" spans="1:101" s="33" customFormat="1" ht="121.5" customHeight="1" x14ac:dyDescent="0.25">
      <c r="A35" s="45"/>
      <c r="B35" s="51" t="s">
        <v>45</v>
      </c>
      <c r="C35" s="46" t="s">
        <v>38</v>
      </c>
      <c r="D35" s="47" t="s">
        <v>39</v>
      </c>
      <c r="E35" s="46" t="s">
        <v>46</v>
      </c>
      <c r="F35" s="32">
        <f t="shared" si="0"/>
        <v>76718.3</v>
      </c>
      <c r="G35" s="35">
        <v>1534.4</v>
      </c>
      <c r="H35" s="35">
        <v>75183.899999999994</v>
      </c>
      <c r="I35" s="35"/>
      <c r="J35" s="32">
        <f t="shared" ref="J35" si="18">SUM(K35:M35)</f>
        <v>26717.3</v>
      </c>
      <c r="K35" s="36">
        <v>534.29999999999995</v>
      </c>
      <c r="L35" s="36">
        <v>26182.97</v>
      </c>
      <c r="M35" s="35"/>
      <c r="N35" s="32">
        <f t="shared" si="4"/>
        <v>77868.899999999994</v>
      </c>
      <c r="O35" s="35">
        <v>1557.4</v>
      </c>
      <c r="P35" s="35">
        <v>76311.5</v>
      </c>
      <c r="Q35" s="35"/>
      <c r="R35" s="32">
        <f t="shared" si="6"/>
        <v>78693.100000000006</v>
      </c>
      <c r="S35" s="35">
        <v>1573.9</v>
      </c>
      <c r="T35" s="35">
        <v>77119.199999999997</v>
      </c>
      <c r="U35" s="35"/>
      <c r="V35" s="41">
        <f t="shared" si="7"/>
        <v>0.34799999999999998</v>
      </c>
    </row>
    <row r="36" spans="1:101" s="33" customFormat="1" ht="36.75" customHeight="1" x14ac:dyDescent="0.25">
      <c r="A36" s="68" t="s">
        <v>47</v>
      </c>
      <c r="B36" s="65" t="s">
        <v>249</v>
      </c>
      <c r="C36" s="56" t="s">
        <v>22</v>
      </c>
      <c r="D36" s="56" t="s">
        <v>22</v>
      </c>
      <c r="E36" s="56" t="s">
        <v>22</v>
      </c>
      <c r="F36" s="32">
        <f t="shared" si="0"/>
        <v>72061.5</v>
      </c>
      <c r="G36" s="32">
        <f>SUM(G38:G38)</f>
        <v>1441.2</v>
      </c>
      <c r="H36" s="32">
        <f>SUM(H38:H38)</f>
        <v>70620.3</v>
      </c>
      <c r="I36" s="32">
        <f>SUM(I38:I38)</f>
        <v>0</v>
      </c>
      <c r="J36" s="32">
        <f>K36+L36+M36</f>
        <v>0</v>
      </c>
      <c r="K36" s="52">
        <f>SUM(K38:K38)</f>
        <v>0</v>
      </c>
      <c r="L36" s="52">
        <f>SUM(L38:L38)</f>
        <v>0</v>
      </c>
      <c r="M36" s="32">
        <f>SUM(M38:M38)</f>
        <v>0</v>
      </c>
      <c r="N36" s="32">
        <f t="shared" si="4"/>
        <v>0</v>
      </c>
      <c r="O36" s="32">
        <f>SUM(O38:O38)</f>
        <v>0</v>
      </c>
      <c r="P36" s="32">
        <f>SUM(P38:P38)</f>
        <v>0</v>
      </c>
      <c r="Q36" s="32">
        <f>SUM(Q38:Q38)</f>
        <v>0</v>
      </c>
      <c r="R36" s="32">
        <f t="shared" si="6"/>
        <v>0</v>
      </c>
      <c r="S36" s="32">
        <f>SUM(S38:S38)</f>
        <v>0</v>
      </c>
      <c r="T36" s="32">
        <f>SUM(T38:T38)</f>
        <v>0</v>
      </c>
      <c r="U36" s="32">
        <f>SUM(U38:U38)</f>
        <v>0</v>
      </c>
      <c r="V36" s="41">
        <f t="shared" si="7"/>
        <v>0</v>
      </c>
    </row>
    <row r="37" spans="1:101" s="33" customFormat="1" ht="18.75" x14ac:dyDescent="0.25">
      <c r="A37" s="45"/>
      <c r="B37" s="66" t="s">
        <v>23</v>
      </c>
      <c r="C37" s="63"/>
      <c r="D37" s="63"/>
      <c r="E37" s="63"/>
      <c r="F37" s="32"/>
      <c r="G37" s="32"/>
      <c r="H37" s="32"/>
      <c r="I37" s="32"/>
      <c r="J37" s="32"/>
      <c r="K37" s="52"/>
      <c r="L37" s="52"/>
      <c r="M37" s="32"/>
      <c r="N37" s="32"/>
      <c r="O37" s="32"/>
      <c r="P37" s="32"/>
      <c r="Q37" s="32"/>
      <c r="R37" s="32"/>
      <c r="S37" s="32"/>
      <c r="T37" s="32"/>
      <c r="U37" s="32"/>
      <c r="V37" s="41"/>
    </row>
    <row r="38" spans="1:101" s="74" customFormat="1" ht="162" customHeight="1" x14ac:dyDescent="0.25">
      <c r="A38" s="70"/>
      <c r="B38" s="71" t="s">
        <v>251</v>
      </c>
      <c r="C38" s="72" t="s">
        <v>38</v>
      </c>
      <c r="D38" s="73" t="s">
        <v>39</v>
      </c>
      <c r="E38" s="72" t="s">
        <v>250</v>
      </c>
      <c r="F38" s="52">
        <f t="shared" si="0"/>
        <v>72061.5</v>
      </c>
      <c r="G38" s="36">
        <v>1441.2</v>
      </c>
      <c r="H38" s="36">
        <v>70620.3</v>
      </c>
      <c r="I38" s="36"/>
      <c r="J38" s="32">
        <f>SUM(K38:M38)</f>
        <v>0</v>
      </c>
      <c r="K38" s="36"/>
      <c r="L38" s="36"/>
      <c r="M38" s="36"/>
      <c r="N38" s="32">
        <f t="shared" si="4"/>
        <v>0</v>
      </c>
      <c r="O38" s="36"/>
      <c r="P38" s="36"/>
      <c r="Q38" s="36"/>
      <c r="R38" s="32">
        <f t="shared" si="6"/>
        <v>0</v>
      </c>
      <c r="S38" s="36"/>
      <c r="T38" s="36"/>
      <c r="U38" s="36"/>
      <c r="V38" s="41">
        <f t="shared" si="7"/>
        <v>0</v>
      </c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</row>
    <row r="39" spans="1:101" s="33" customFormat="1" ht="54" customHeight="1" x14ac:dyDescent="0.25">
      <c r="A39" s="68" t="s">
        <v>51</v>
      </c>
      <c r="B39" s="61" t="s">
        <v>52</v>
      </c>
      <c r="C39" s="56" t="s">
        <v>22</v>
      </c>
      <c r="D39" s="56" t="s">
        <v>22</v>
      </c>
      <c r="E39" s="56" t="s">
        <v>22</v>
      </c>
      <c r="F39" s="32">
        <f t="shared" si="0"/>
        <v>53587.7</v>
      </c>
      <c r="G39" s="32">
        <f>SUM(G41:G43)</f>
        <v>1071.8</v>
      </c>
      <c r="H39" s="32">
        <f t="shared" ref="H39:I39" si="19">SUM(H41:H43)</f>
        <v>52515.9</v>
      </c>
      <c r="I39" s="32">
        <f t="shared" si="19"/>
        <v>0</v>
      </c>
      <c r="J39" s="32">
        <f t="shared" ref="J39:R39" si="20">SUM(J41:J41)</f>
        <v>0</v>
      </c>
      <c r="K39" s="52">
        <f>SUM(K41:K43)</f>
        <v>0</v>
      </c>
      <c r="L39" s="52">
        <f t="shared" ref="L39:M39" si="21">SUM(L41:L43)</f>
        <v>0</v>
      </c>
      <c r="M39" s="32">
        <f t="shared" si="21"/>
        <v>0</v>
      </c>
      <c r="N39" s="32">
        <f t="shared" si="20"/>
        <v>0</v>
      </c>
      <c r="O39" s="32">
        <f>SUM(O41:O43)</f>
        <v>0</v>
      </c>
      <c r="P39" s="32">
        <f t="shared" ref="P39:Q39" si="22">SUM(P41:P43)</f>
        <v>0</v>
      </c>
      <c r="Q39" s="32">
        <f t="shared" si="22"/>
        <v>0</v>
      </c>
      <c r="R39" s="32">
        <f t="shared" si="20"/>
        <v>0</v>
      </c>
      <c r="S39" s="32">
        <f>SUM(S41:S43)</f>
        <v>0</v>
      </c>
      <c r="T39" s="32">
        <f t="shared" ref="T39:U39" si="23">SUM(T41:T43)</f>
        <v>0</v>
      </c>
      <c r="U39" s="32">
        <f t="shared" si="23"/>
        <v>0</v>
      </c>
      <c r="V39" s="41">
        <f t="shared" si="7"/>
        <v>0</v>
      </c>
    </row>
    <row r="40" spans="1:101" s="33" customFormat="1" ht="18.75" x14ac:dyDescent="0.25">
      <c r="A40" s="45"/>
      <c r="B40" s="66" t="s">
        <v>23</v>
      </c>
      <c r="C40" s="63"/>
      <c r="D40" s="63"/>
      <c r="E40" s="63"/>
      <c r="F40" s="32"/>
      <c r="G40" s="32"/>
      <c r="H40" s="32"/>
      <c r="I40" s="32"/>
      <c r="J40" s="32"/>
      <c r="K40" s="52"/>
      <c r="L40" s="52"/>
      <c r="M40" s="32"/>
      <c r="N40" s="32"/>
      <c r="O40" s="32"/>
      <c r="P40" s="32"/>
      <c r="Q40" s="32"/>
      <c r="R40" s="32"/>
      <c r="S40" s="32"/>
      <c r="T40" s="32"/>
      <c r="U40" s="32"/>
      <c r="V40" s="41"/>
    </row>
    <row r="41" spans="1:101" s="33" customFormat="1" ht="89.25" customHeight="1" x14ac:dyDescent="0.25">
      <c r="A41" s="45"/>
      <c r="B41" s="51" t="s">
        <v>53</v>
      </c>
      <c r="C41" s="46" t="s">
        <v>38</v>
      </c>
      <c r="D41" s="47" t="s">
        <v>39</v>
      </c>
      <c r="E41" s="46" t="s">
        <v>54</v>
      </c>
      <c r="F41" s="32">
        <f t="shared" si="0"/>
        <v>24369.4</v>
      </c>
      <c r="G41" s="35">
        <v>487.4</v>
      </c>
      <c r="H41" s="35">
        <v>23882</v>
      </c>
      <c r="I41" s="35"/>
      <c r="J41" s="32">
        <f t="shared" ref="J41:J46" si="24">K41+L41+M41</f>
        <v>0</v>
      </c>
      <c r="K41" s="36"/>
      <c r="L41" s="36"/>
      <c r="M41" s="35"/>
      <c r="N41" s="32">
        <f t="shared" ref="N41:N103" si="25">O41+P41+Q41</f>
        <v>0</v>
      </c>
      <c r="O41" s="35"/>
      <c r="P41" s="35"/>
      <c r="Q41" s="35"/>
      <c r="R41" s="32">
        <f t="shared" ref="R41:R56" si="26">S41+T41+U41</f>
        <v>0</v>
      </c>
      <c r="S41" s="35"/>
      <c r="T41" s="35"/>
      <c r="U41" s="35"/>
      <c r="V41" s="41">
        <f t="shared" si="7"/>
        <v>0</v>
      </c>
    </row>
    <row r="42" spans="1:101" s="33" customFormat="1" ht="89.25" customHeight="1" x14ac:dyDescent="0.25">
      <c r="A42" s="45"/>
      <c r="B42" s="51" t="s">
        <v>55</v>
      </c>
      <c r="C42" s="46" t="s">
        <v>38</v>
      </c>
      <c r="D42" s="47" t="s">
        <v>39</v>
      </c>
      <c r="E42" s="46" t="s">
        <v>56</v>
      </c>
      <c r="F42" s="32">
        <f t="shared" si="0"/>
        <v>18925.2</v>
      </c>
      <c r="G42" s="35">
        <v>378.5</v>
      </c>
      <c r="H42" s="35">
        <v>18546.7</v>
      </c>
      <c r="I42" s="35"/>
      <c r="J42" s="32">
        <f t="shared" si="24"/>
        <v>0</v>
      </c>
      <c r="K42" s="36"/>
      <c r="L42" s="36"/>
      <c r="M42" s="35"/>
      <c r="N42" s="32">
        <f t="shared" si="25"/>
        <v>0</v>
      </c>
      <c r="O42" s="35"/>
      <c r="P42" s="35"/>
      <c r="Q42" s="35"/>
      <c r="R42" s="32">
        <f t="shared" si="26"/>
        <v>0</v>
      </c>
      <c r="S42" s="35"/>
      <c r="T42" s="35"/>
      <c r="U42" s="35"/>
      <c r="V42" s="41">
        <f t="shared" si="7"/>
        <v>0</v>
      </c>
    </row>
    <row r="43" spans="1:101" s="33" customFormat="1" ht="89.25" customHeight="1" x14ac:dyDescent="0.25">
      <c r="A43" s="45"/>
      <c r="B43" s="51" t="s">
        <v>57</v>
      </c>
      <c r="C43" s="46" t="s">
        <v>38</v>
      </c>
      <c r="D43" s="47" t="s">
        <v>39</v>
      </c>
      <c r="E43" s="46" t="s">
        <v>58</v>
      </c>
      <c r="F43" s="32">
        <f t="shared" si="0"/>
        <v>10293.1</v>
      </c>
      <c r="G43" s="35">
        <v>205.9</v>
      </c>
      <c r="H43" s="35">
        <v>10087.200000000001</v>
      </c>
      <c r="I43" s="35"/>
      <c r="J43" s="32">
        <f t="shared" si="24"/>
        <v>0</v>
      </c>
      <c r="K43" s="36"/>
      <c r="L43" s="36"/>
      <c r="M43" s="35"/>
      <c r="N43" s="32">
        <f t="shared" si="25"/>
        <v>0</v>
      </c>
      <c r="O43" s="35"/>
      <c r="P43" s="35"/>
      <c r="Q43" s="35"/>
      <c r="R43" s="32">
        <f t="shared" si="26"/>
        <v>0</v>
      </c>
      <c r="S43" s="35"/>
      <c r="T43" s="35"/>
      <c r="U43" s="35"/>
      <c r="V43" s="41">
        <f t="shared" si="7"/>
        <v>0</v>
      </c>
    </row>
    <row r="44" spans="1:101" s="33" customFormat="1" ht="44.25" customHeight="1" x14ac:dyDescent="0.25">
      <c r="A44" s="75" t="s">
        <v>59</v>
      </c>
      <c r="B44" s="65" t="s">
        <v>48</v>
      </c>
      <c r="C44" s="56" t="s">
        <v>22</v>
      </c>
      <c r="D44" s="56" t="s">
        <v>22</v>
      </c>
      <c r="E44" s="56" t="s">
        <v>22</v>
      </c>
      <c r="F44" s="32">
        <f t="shared" si="0"/>
        <v>28801.5</v>
      </c>
      <c r="G44" s="32">
        <f>SUM(G46:G46)</f>
        <v>576</v>
      </c>
      <c r="H44" s="32">
        <f>SUM(H46:H46)</f>
        <v>28225.5</v>
      </c>
      <c r="I44" s="32">
        <f>SUM(I46:I46)</f>
        <v>0</v>
      </c>
      <c r="J44" s="32">
        <f t="shared" si="24"/>
        <v>0</v>
      </c>
      <c r="K44" s="52">
        <f>K46</f>
        <v>0</v>
      </c>
      <c r="L44" s="52">
        <f t="shared" ref="L44:M44" si="27">L46</f>
        <v>0</v>
      </c>
      <c r="M44" s="32">
        <f t="shared" si="27"/>
        <v>0</v>
      </c>
      <c r="N44" s="32">
        <f t="shared" si="25"/>
        <v>29435.200000000001</v>
      </c>
      <c r="O44" s="32">
        <f>SUM(O46:O46)</f>
        <v>588.70000000000005</v>
      </c>
      <c r="P44" s="32">
        <f>SUM(P46:P46)</f>
        <v>28846.5</v>
      </c>
      <c r="Q44" s="32">
        <f>SUM(Q46:Q46)</f>
        <v>0</v>
      </c>
      <c r="R44" s="32">
        <f t="shared" si="26"/>
        <v>29943.4</v>
      </c>
      <c r="S44" s="32">
        <f>SUM(S46:S46)</f>
        <v>598.9</v>
      </c>
      <c r="T44" s="32">
        <f>SUM(T46:T46)</f>
        <v>29344.5</v>
      </c>
      <c r="U44" s="32">
        <f>SUM(U46:U46)</f>
        <v>0</v>
      </c>
      <c r="V44" s="41">
        <f t="shared" si="7"/>
        <v>0</v>
      </c>
    </row>
    <row r="45" spans="1:101" s="33" customFormat="1" ht="17.25" customHeight="1" x14ac:dyDescent="0.25">
      <c r="A45" s="45"/>
      <c r="B45" s="66" t="s">
        <v>23</v>
      </c>
      <c r="C45" s="63"/>
      <c r="D45" s="63"/>
      <c r="E45" s="63"/>
      <c r="F45" s="32"/>
      <c r="G45" s="32"/>
      <c r="H45" s="32"/>
      <c r="I45" s="32"/>
      <c r="J45" s="32"/>
      <c r="K45" s="52"/>
      <c r="L45" s="52"/>
      <c r="M45" s="32"/>
      <c r="N45" s="32"/>
      <c r="O45" s="32"/>
      <c r="P45" s="32"/>
      <c r="Q45" s="32"/>
      <c r="R45" s="32"/>
      <c r="S45" s="32"/>
      <c r="T45" s="32"/>
      <c r="U45" s="32"/>
      <c r="V45" s="41"/>
    </row>
    <row r="46" spans="1:101" s="33" customFormat="1" ht="102.75" customHeight="1" x14ac:dyDescent="0.25">
      <c r="A46" s="45"/>
      <c r="B46" s="51" t="s">
        <v>49</v>
      </c>
      <c r="C46" s="46" t="s">
        <v>38</v>
      </c>
      <c r="D46" s="47" t="s">
        <v>39</v>
      </c>
      <c r="E46" s="46" t="s">
        <v>50</v>
      </c>
      <c r="F46" s="32">
        <f t="shared" si="0"/>
        <v>28801.5</v>
      </c>
      <c r="G46" s="35">
        <v>576</v>
      </c>
      <c r="H46" s="35">
        <v>28225.5</v>
      </c>
      <c r="I46" s="32"/>
      <c r="J46" s="32">
        <f t="shared" si="24"/>
        <v>0</v>
      </c>
      <c r="K46" s="36"/>
      <c r="L46" s="36"/>
      <c r="M46" s="32"/>
      <c r="N46" s="32">
        <f t="shared" si="25"/>
        <v>29435.200000000001</v>
      </c>
      <c r="O46" s="35">
        <v>588.70000000000005</v>
      </c>
      <c r="P46" s="35">
        <v>28846.5</v>
      </c>
      <c r="Q46" s="32"/>
      <c r="R46" s="32">
        <f t="shared" si="26"/>
        <v>29943.4</v>
      </c>
      <c r="S46" s="35">
        <v>598.9</v>
      </c>
      <c r="T46" s="35">
        <v>29344.5</v>
      </c>
      <c r="U46" s="32"/>
      <c r="V46" s="41">
        <f t="shared" si="7"/>
        <v>0</v>
      </c>
    </row>
    <row r="47" spans="1:101" s="33" customFormat="1" ht="54" customHeight="1" x14ac:dyDescent="0.25">
      <c r="A47" s="68" t="s">
        <v>70</v>
      </c>
      <c r="B47" s="65" t="s">
        <v>36</v>
      </c>
      <c r="C47" s="56" t="s">
        <v>22</v>
      </c>
      <c r="D47" s="76" t="s">
        <v>22</v>
      </c>
      <c r="E47" s="56" t="s">
        <v>22</v>
      </c>
      <c r="F47" s="32">
        <f t="shared" si="0"/>
        <v>472953.3</v>
      </c>
      <c r="G47" s="32">
        <f>SUM(G49:G50)</f>
        <v>328250.59999999998</v>
      </c>
      <c r="H47" s="32">
        <f>SUM(H49:H50)</f>
        <v>144702.70000000001</v>
      </c>
      <c r="I47" s="32">
        <f>SUM(I49:I50)</f>
        <v>0</v>
      </c>
      <c r="J47" s="32">
        <f>K47+L47+M47</f>
        <v>50000</v>
      </c>
      <c r="K47" s="52">
        <f>SUM(K49:K50)</f>
        <v>50000</v>
      </c>
      <c r="L47" s="52">
        <f>SUM(L49:L50)</f>
        <v>0</v>
      </c>
      <c r="M47" s="32">
        <f>SUM(M49:M50)</f>
        <v>0</v>
      </c>
      <c r="N47" s="32">
        <f t="shared" si="25"/>
        <v>437681.1</v>
      </c>
      <c r="O47" s="32">
        <f>SUM(O49:O50)</f>
        <v>285498.5</v>
      </c>
      <c r="P47" s="32">
        <f>SUM(P49:P50)</f>
        <v>152182.6</v>
      </c>
      <c r="Q47" s="32">
        <f>SUM(Q49:Q50)</f>
        <v>0</v>
      </c>
      <c r="R47" s="32">
        <f t="shared" si="26"/>
        <v>469346.1</v>
      </c>
      <c r="S47" s="32">
        <f>SUM(S49:S50)</f>
        <v>311401</v>
      </c>
      <c r="T47" s="32">
        <f>SUM(T49:T50)</f>
        <v>157945.1</v>
      </c>
      <c r="U47" s="32">
        <f>SUM(U49:U50)</f>
        <v>0</v>
      </c>
      <c r="V47" s="41">
        <f t="shared" si="7"/>
        <v>0.106</v>
      </c>
    </row>
    <row r="48" spans="1:101" s="33" customFormat="1" ht="22.5" customHeight="1" x14ac:dyDescent="0.25">
      <c r="A48" s="68"/>
      <c r="B48" s="66" t="s">
        <v>23</v>
      </c>
      <c r="C48" s="46"/>
      <c r="D48" s="47"/>
      <c r="E48" s="46"/>
      <c r="F48" s="32"/>
      <c r="G48" s="35"/>
      <c r="H48" s="35"/>
      <c r="I48" s="35"/>
      <c r="J48" s="32"/>
      <c r="K48" s="36"/>
      <c r="L48" s="36"/>
      <c r="M48" s="35"/>
      <c r="N48" s="32"/>
      <c r="O48" s="35"/>
      <c r="P48" s="35"/>
      <c r="Q48" s="35"/>
      <c r="R48" s="32"/>
      <c r="S48" s="35"/>
      <c r="T48" s="35"/>
      <c r="U48" s="35"/>
      <c r="V48" s="41"/>
    </row>
    <row r="49" spans="1:27" s="33" customFormat="1" ht="64.5" customHeight="1" x14ac:dyDescent="0.25">
      <c r="A49" s="68"/>
      <c r="B49" s="51" t="s">
        <v>37</v>
      </c>
      <c r="C49" s="46" t="s">
        <v>38</v>
      </c>
      <c r="D49" s="47" t="s">
        <v>39</v>
      </c>
      <c r="E49" s="47" t="s">
        <v>40</v>
      </c>
      <c r="F49" s="32">
        <f t="shared" si="0"/>
        <v>385083.5</v>
      </c>
      <c r="G49" s="35">
        <v>240380.79999999999</v>
      </c>
      <c r="H49" s="35">
        <v>144702.70000000001</v>
      </c>
      <c r="I49" s="35"/>
      <c r="J49" s="32">
        <f t="shared" ref="J49:J54" si="28">SUM(K49:M49)</f>
        <v>0</v>
      </c>
      <c r="K49" s="36"/>
      <c r="L49" s="36"/>
      <c r="M49" s="35"/>
      <c r="N49" s="32">
        <f t="shared" si="25"/>
        <v>426259.6</v>
      </c>
      <c r="O49" s="35">
        <v>274077</v>
      </c>
      <c r="P49" s="35">
        <v>152182.6</v>
      </c>
      <c r="Q49" s="35"/>
      <c r="R49" s="32">
        <f t="shared" si="26"/>
        <v>457924.6</v>
      </c>
      <c r="S49" s="35">
        <v>299979.5</v>
      </c>
      <c r="T49" s="35">
        <v>157945.1</v>
      </c>
      <c r="U49" s="35"/>
      <c r="V49" s="41">
        <f t="shared" si="7"/>
        <v>0</v>
      </c>
      <c r="W49" s="29"/>
      <c r="X49" s="29"/>
    </row>
    <row r="50" spans="1:27" s="33" customFormat="1" ht="66" customHeight="1" x14ac:dyDescent="0.25">
      <c r="A50" s="68"/>
      <c r="B50" s="51" t="s">
        <v>41</v>
      </c>
      <c r="C50" s="46" t="s">
        <v>38</v>
      </c>
      <c r="D50" s="47" t="s">
        <v>39</v>
      </c>
      <c r="E50" s="46" t="s">
        <v>42</v>
      </c>
      <c r="F50" s="32">
        <f t="shared" si="0"/>
        <v>87869.8</v>
      </c>
      <c r="G50" s="35">
        <v>87869.8</v>
      </c>
      <c r="H50" s="35">
        <v>0</v>
      </c>
      <c r="I50" s="35"/>
      <c r="J50" s="32">
        <f t="shared" si="28"/>
        <v>50000</v>
      </c>
      <c r="K50" s="36">
        <v>50000</v>
      </c>
      <c r="L50" s="36">
        <v>0</v>
      </c>
      <c r="M50" s="35"/>
      <c r="N50" s="32">
        <f t="shared" si="25"/>
        <v>11421.5</v>
      </c>
      <c r="O50" s="35">
        <v>11421.5</v>
      </c>
      <c r="P50" s="35">
        <v>0</v>
      </c>
      <c r="Q50" s="35"/>
      <c r="R50" s="32">
        <f t="shared" si="26"/>
        <v>11421.5</v>
      </c>
      <c r="S50" s="35">
        <v>11421.5</v>
      </c>
      <c r="T50" s="35">
        <v>0</v>
      </c>
      <c r="U50" s="35"/>
      <c r="V50" s="41">
        <f t="shared" si="7"/>
        <v>0.56899999999999995</v>
      </c>
    </row>
    <row r="51" spans="1:27" s="77" customFormat="1" ht="59.45" customHeight="1" x14ac:dyDescent="0.2">
      <c r="A51" s="68" t="s">
        <v>74</v>
      </c>
      <c r="B51" s="65" t="s">
        <v>71</v>
      </c>
      <c r="C51" s="56" t="s">
        <v>22</v>
      </c>
      <c r="D51" s="76" t="s">
        <v>22</v>
      </c>
      <c r="E51" s="56" t="s">
        <v>22</v>
      </c>
      <c r="F51" s="32">
        <f t="shared" si="0"/>
        <v>17993.7</v>
      </c>
      <c r="G51" s="32">
        <f>G53</f>
        <v>359.9</v>
      </c>
      <c r="H51" s="32">
        <f t="shared" ref="H51:I54" si="29">H53</f>
        <v>17633.8</v>
      </c>
      <c r="I51" s="32">
        <f t="shared" si="29"/>
        <v>0</v>
      </c>
      <c r="J51" s="32">
        <f>SUM(K51:M51)</f>
        <v>0</v>
      </c>
      <c r="K51" s="52">
        <f>K53</f>
        <v>0</v>
      </c>
      <c r="L51" s="52">
        <f>L53</f>
        <v>0</v>
      </c>
      <c r="M51" s="32">
        <f t="shared" ref="L51:M54" si="30">M53</f>
        <v>0</v>
      </c>
      <c r="N51" s="32">
        <f t="shared" si="25"/>
        <v>47939.3</v>
      </c>
      <c r="O51" s="32">
        <f>O53</f>
        <v>958.8</v>
      </c>
      <c r="P51" s="32">
        <f t="shared" ref="P51:Q54" si="31">P53</f>
        <v>46980.5</v>
      </c>
      <c r="Q51" s="32">
        <f t="shared" si="31"/>
        <v>0</v>
      </c>
      <c r="R51" s="32">
        <f t="shared" si="26"/>
        <v>0</v>
      </c>
      <c r="S51" s="32">
        <f>S53</f>
        <v>0</v>
      </c>
      <c r="T51" s="32">
        <f t="shared" ref="T51:U54" si="32">T53</f>
        <v>0</v>
      </c>
      <c r="U51" s="32">
        <f t="shared" si="32"/>
        <v>0</v>
      </c>
      <c r="V51" s="41">
        <f t="shared" si="7"/>
        <v>0</v>
      </c>
    </row>
    <row r="52" spans="1:27" s="33" customFormat="1" ht="18.75" customHeight="1" x14ac:dyDescent="0.25">
      <c r="A52" s="68"/>
      <c r="B52" s="51" t="s">
        <v>23</v>
      </c>
      <c r="C52" s="56"/>
      <c r="D52" s="76"/>
      <c r="E52" s="56"/>
      <c r="F52" s="32"/>
      <c r="G52" s="35"/>
      <c r="H52" s="35"/>
      <c r="I52" s="35"/>
      <c r="J52" s="32"/>
      <c r="K52" s="36"/>
      <c r="L52" s="36"/>
      <c r="M52" s="35"/>
      <c r="N52" s="32"/>
      <c r="O52" s="35"/>
      <c r="P52" s="35"/>
      <c r="Q52" s="35"/>
      <c r="R52" s="32"/>
      <c r="S52" s="35"/>
      <c r="T52" s="35"/>
      <c r="U52" s="35"/>
      <c r="V52" s="41"/>
    </row>
    <row r="53" spans="1:27" s="33" customFormat="1" ht="107.25" customHeight="1" x14ac:dyDescent="0.25">
      <c r="A53" s="68"/>
      <c r="B53" s="51" t="s">
        <v>72</v>
      </c>
      <c r="C53" s="46" t="s">
        <v>38</v>
      </c>
      <c r="D53" s="47" t="s">
        <v>39</v>
      </c>
      <c r="E53" s="46" t="s">
        <v>73</v>
      </c>
      <c r="F53" s="32">
        <f t="shared" si="0"/>
        <v>17993.7</v>
      </c>
      <c r="G53" s="35">
        <v>359.9</v>
      </c>
      <c r="H53" s="35">
        <v>17633.8</v>
      </c>
      <c r="I53" s="35"/>
      <c r="J53" s="32">
        <f t="shared" si="28"/>
        <v>0</v>
      </c>
      <c r="K53" s="36"/>
      <c r="L53" s="36"/>
      <c r="M53" s="35"/>
      <c r="N53" s="32">
        <f t="shared" si="25"/>
        <v>47939.3</v>
      </c>
      <c r="O53" s="35">
        <v>958.8</v>
      </c>
      <c r="P53" s="35">
        <v>46980.5</v>
      </c>
      <c r="Q53" s="35"/>
      <c r="R53" s="32">
        <f t="shared" si="26"/>
        <v>0</v>
      </c>
      <c r="S53" s="35"/>
      <c r="T53" s="35"/>
      <c r="U53" s="35"/>
      <c r="V53" s="41">
        <f t="shared" si="7"/>
        <v>0</v>
      </c>
    </row>
    <row r="54" spans="1:27" s="77" customFormat="1" ht="36.75" customHeight="1" x14ac:dyDescent="0.2">
      <c r="A54" s="68" t="s">
        <v>248</v>
      </c>
      <c r="B54" s="65" t="s">
        <v>75</v>
      </c>
      <c r="C54" s="56" t="s">
        <v>22</v>
      </c>
      <c r="D54" s="76" t="s">
        <v>22</v>
      </c>
      <c r="E54" s="56" t="s">
        <v>22</v>
      </c>
      <c r="F54" s="32">
        <f t="shared" si="0"/>
        <v>2747.3</v>
      </c>
      <c r="G54" s="32">
        <f>G56</f>
        <v>54.9</v>
      </c>
      <c r="H54" s="32">
        <f t="shared" si="29"/>
        <v>2692.4</v>
      </c>
      <c r="I54" s="32">
        <f t="shared" si="29"/>
        <v>0</v>
      </c>
      <c r="J54" s="32">
        <f t="shared" si="28"/>
        <v>0</v>
      </c>
      <c r="K54" s="52">
        <f>K56</f>
        <v>0</v>
      </c>
      <c r="L54" s="52">
        <f t="shared" si="30"/>
        <v>0</v>
      </c>
      <c r="M54" s="32">
        <f t="shared" si="30"/>
        <v>0</v>
      </c>
      <c r="N54" s="32">
        <f t="shared" si="25"/>
        <v>2294.3000000000002</v>
      </c>
      <c r="O54" s="32">
        <f>O56</f>
        <v>45.9</v>
      </c>
      <c r="P54" s="32">
        <f t="shared" si="31"/>
        <v>2248.4</v>
      </c>
      <c r="Q54" s="32">
        <f t="shared" si="31"/>
        <v>0</v>
      </c>
      <c r="R54" s="32">
        <f t="shared" si="26"/>
        <v>0</v>
      </c>
      <c r="S54" s="32">
        <f>S56</f>
        <v>0</v>
      </c>
      <c r="T54" s="32">
        <f t="shared" si="32"/>
        <v>0</v>
      </c>
      <c r="U54" s="32">
        <f t="shared" si="32"/>
        <v>0</v>
      </c>
      <c r="V54" s="41">
        <f t="shared" si="7"/>
        <v>0</v>
      </c>
    </row>
    <row r="55" spans="1:27" s="33" customFormat="1" ht="18.75" customHeight="1" x14ac:dyDescent="0.25">
      <c r="A55" s="68"/>
      <c r="B55" s="51" t="s">
        <v>23</v>
      </c>
      <c r="C55" s="46"/>
      <c r="D55" s="47"/>
      <c r="E55" s="46"/>
      <c r="F55" s="32"/>
      <c r="G55" s="35"/>
      <c r="H55" s="35"/>
      <c r="I55" s="35"/>
      <c r="J55" s="32"/>
      <c r="K55" s="36"/>
      <c r="L55" s="36"/>
      <c r="M55" s="35"/>
      <c r="N55" s="32"/>
      <c r="O55" s="35"/>
      <c r="P55" s="35"/>
      <c r="Q55" s="35"/>
      <c r="R55" s="32"/>
      <c r="S55" s="35"/>
      <c r="T55" s="35"/>
      <c r="U55" s="35"/>
      <c r="V55" s="41"/>
    </row>
    <row r="56" spans="1:27" s="33" customFormat="1" ht="141.75" customHeight="1" x14ac:dyDescent="0.25">
      <c r="A56" s="68"/>
      <c r="B56" s="51" t="s">
        <v>265</v>
      </c>
      <c r="C56" s="46" t="s">
        <v>38</v>
      </c>
      <c r="D56" s="47" t="s">
        <v>39</v>
      </c>
      <c r="E56" s="46" t="s">
        <v>76</v>
      </c>
      <c r="F56" s="32">
        <f t="shared" si="0"/>
        <v>2747.3</v>
      </c>
      <c r="G56" s="35">
        <v>54.9</v>
      </c>
      <c r="H56" s="35">
        <v>2692.4</v>
      </c>
      <c r="I56" s="35"/>
      <c r="J56" s="32">
        <f>SUM(K56:M56)</f>
        <v>0</v>
      </c>
      <c r="K56" s="36"/>
      <c r="L56" s="36"/>
      <c r="M56" s="35"/>
      <c r="N56" s="32">
        <f t="shared" si="25"/>
        <v>2294.3000000000002</v>
      </c>
      <c r="O56" s="35">
        <v>45.9</v>
      </c>
      <c r="P56" s="35">
        <v>2248.4</v>
      </c>
      <c r="Q56" s="35"/>
      <c r="R56" s="32">
        <f t="shared" si="26"/>
        <v>0</v>
      </c>
      <c r="S56" s="35"/>
      <c r="T56" s="35"/>
      <c r="U56" s="35"/>
      <c r="V56" s="41">
        <f t="shared" si="7"/>
        <v>0</v>
      </c>
    </row>
    <row r="57" spans="1:27" ht="33.6" customHeight="1" x14ac:dyDescent="0.25">
      <c r="A57" s="14" t="s">
        <v>77</v>
      </c>
      <c r="B57" s="22" t="s">
        <v>78</v>
      </c>
      <c r="C57" s="16" t="s">
        <v>22</v>
      </c>
      <c r="D57" s="16" t="s">
        <v>22</v>
      </c>
      <c r="E57" s="16" t="s">
        <v>22</v>
      </c>
      <c r="F57" s="34">
        <f>G57+H57+I57</f>
        <v>5201537.9000000004</v>
      </c>
      <c r="G57" s="34">
        <f>G58+G71+G80</f>
        <v>1061882.6000000001</v>
      </c>
      <c r="H57" s="34">
        <f t="shared" ref="H57:U57" si="33">H58+H71+H80</f>
        <v>4075715.6</v>
      </c>
      <c r="I57" s="34">
        <f t="shared" si="33"/>
        <v>63939.7</v>
      </c>
      <c r="J57" s="34">
        <f>K57+L57+M57</f>
        <v>176977.2</v>
      </c>
      <c r="K57" s="114">
        <f t="shared" si="33"/>
        <v>1611.8</v>
      </c>
      <c r="L57" s="114">
        <f t="shared" si="33"/>
        <v>175365.4</v>
      </c>
      <c r="M57" s="34">
        <f t="shared" si="33"/>
        <v>0</v>
      </c>
      <c r="N57" s="34">
        <f>O57+P57+Q57</f>
        <v>3394938.1</v>
      </c>
      <c r="O57" s="34">
        <f t="shared" si="33"/>
        <v>805657.1</v>
      </c>
      <c r="P57" s="34">
        <f t="shared" si="33"/>
        <v>2584927.5</v>
      </c>
      <c r="Q57" s="34">
        <f t="shared" si="33"/>
        <v>4353.5</v>
      </c>
      <c r="R57" s="34">
        <f>S57+T57+U57</f>
        <v>1345143.1</v>
      </c>
      <c r="S57" s="34">
        <f t="shared" si="33"/>
        <v>3112</v>
      </c>
      <c r="T57" s="34">
        <f t="shared" si="33"/>
        <v>1342031.1000000001</v>
      </c>
      <c r="U57" s="34">
        <f t="shared" si="33"/>
        <v>0</v>
      </c>
      <c r="V57" s="17">
        <f t="shared" si="7"/>
        <v>3.4000000000000002E-2</v>
      </c>
    </row>
    <row r="58" spans="1:27" s="33" customFormat="1" ht="31.9" customHeight="1" x14ac:dyDescent="0.25">
      <c r="A58" s="68" t="s">
        <v>79</v>
      </c>
      <c r="B58" s="65" t="s">
        <v>80</v>
      </c>
      <c r="C58" s="56" t="s">
        <v>22</v>
      </c>
      <c r="D58" s="56" t="s">
        <v>22</v>
      </c>
      <c r="E58" s="56" t="s">
        <v>22</v>
      </c>
      <c r="F58" s="32">
        <f t="shared" si="0"/>
        <v>3853926.2</v>
      </c>
      <c r="G58" s="32">
        <f>SUM(G60:G70)</f>
        <v>1057701.2</v>
      </c>
      <c r="H58" s="32">
        <f>SUM(H60:H70)</f>
        <v>2732285.3</v>
      </c>
      <c r="I58" s="32">
        <f>SUM(I60:I70)</f>
        <v>63939.7</v>
      </c>
      <c r="J58" s="32">
        <f t="shared" ref="J58:J76" si="34">K58+L58+M58</f>
        <v>1501.7</v>
      </c>
      <c r="K58" s="52">
        <f>SUM(K60:K70)</f>
        <v>1501.7</v>
      </c>
      <c r="L58" s="52">
        <f>SUM(L60:L70)</f>
        <v>0</v>
      </c>
      <c r="M58" s="32">
        <f>SUM(M60:M70)</f>
        <v>0</v>
      </c>
      <c r="N58" s="32">
        <f t="shared" si="25"/>
        <v>1777553.1</v>
      </c>
      <c r="O58" s="32">
        <f t="shared" ref="O58:U58" si="35">SUM(O60:O70)</f>
        <v>795938.2</v>
      </c>
      <c r="P58" s="32">
        <f t="shared" si="35"/>
        <v>977261.4</v>
      </c>
      <c r="Q58" s="32">
        <f t="shared" si="35"/>
        <v>4353.5</v>
      </c>
      <c r="R58" s="32">
        <f t="shared" si="35"/>
        <v>0</v>
      </c>
      <c r="S58" s="32">
        <f t="shared" si="35"/>
        <v>0</v>
      </c>
      <c r="T58" s="32">
        <f t="shared" si="35"/>
        <v>0</v>
      </c>
      <c r="U58" s="32">
        <f t="shared" si="35"/>
        <v>0</v>
      </c>
      <c r="V58" s="41">
        <f t="shared" si="7"/>
        <v>0</v>
      </c>
      <c r="X58" s="29"/>
      <c r="Y58" s="29"/>
      <c r="Z58" s="29"/>
      <c r="AA58" s="29"/>
    </row>
    <row r="59" spans="1:27" s="33" customFormat="1" ht="18.75" x14ac:dyDescent="0.25">
      <c r="A59" s="45"/>
      <c r="B59" s="66" t="s">
        <v>23</v>
      </c>
      <c r="C59" s="63"/>
      <c r="D59" s="63"/>
      <c r="E59" s="63"/>
      <c r="F59" s="32"/>
      <c r="G59" s="32"/>
      <c r="H59" s="32"/>
      <c r="I59" s="32"/>
      <c r="J59" s="32"/>
      <c r="K59" s="52"/>
      <c r="L59" s="52"/>
      <c r="M59" s="32"/>
      <c r="N59" s="32"/>
      <c r="O59" s="32"/>
      <c r="P59" s="32"/>
      <c r="Q59" s="32"/>
      <c r="R59" s="32"/>
      <c r="S59" s="32"/>
      <c r="T59" s="32"/>
      <c r="U59" s="32"/>
      <c r="V59" s="41"/>
      <c r="X59" s="29"/>
    </row>
    <row r="60" spans="1:27" s="33" customFormat="1" ht="160.5" customHeight="1" x14ac:dyDescent="0.25">
      <c r="A60" s="45"/>
      <c r="B60" s="51" t="s">
        <v>247</v>
      </c>
      <c r="C60" s="46" t="s">
        <v>62</v>
      </c>
      <c r="D60" s="47" t="s">
        <v>63</v>
      </c>
      <c r="E60" s="49" t="s">
        <v>246</v>
      </c>
      <c r="F60" s="32">
        <f t="shared" si="0"/>
        <v>502948.3</v>
      </c>
      <c r="G60" s="35">
        <v>10047.799999999999</v>
      </c>
      <c r="H60" s="35">
        <v>492341.7</v>
      </c>
      <c r="I60" s="35">
        <v>558.79999999999995</v>
      </c>
      <c r="J60" s="32">
        <f t="shared" si="34"/>
        <v>0</v>
      </c>
      <c r="K60" s="36"/>
      <c r="L60" s="36"/>
      <c r="M60" s="35"/>
      <c r="N60" s="32">
        <f t="shared" si="25"/>
        <v>513536.3</v>
      </c>
      <c r="O60" s="35">
        <v>10260.5</v>
      </c>
      <c r="P60" s="35">
        <v>502762.3</v>
      </c>
      <c r="Q60" s="35">
        <v>513.5</v>
      </c>
      <c r="R60" s="32">
        <f t="shared" ref="R60:R112" si="36">S60+T60+U60</f>
        <v>0</v>
      </c>
      <c r="S60" s="35"/>
      <c r="T60" s="35"/>
      <c r="U60" s="35"/>
      <c r="V60" s="41">
        <f t="shared" si="7"/>
        <v>0</v>
      </c>
    </row>
    <row r="61" spans="1:27" s="33" customFormat="1" ht="57" customHeight="1" x14ac:dyDescent="0.25">
      <c r="A61" s="45"/>
      <c r="B61" s="51" t="s">
        <v>277</v>
      </c>
      <c r="C61" s="46" t="s">
        <v>81</v>
      </c>
      <c r="D61" s="47" t="s">
        <v>82</v>
      </c>
      <c r="E61" s="49" t="s">
        <v>83</v>
      </c>
      <c r="F61" s="32">
        <f t="shared" si="0"/>
        <v>28576.400000000001</v>
      </c>
      <c r="G61" s="35">
        <v>571.5</v>
      </c>
      <c r="H61" s="35">
        <v>28004.9</v>
      </c>
      <c r="I61" s="35"/>
      <c r="J61" s="32">
        <f t="shared" si="34"/>
        <v>0</v>
      </c>
      <c r="K61" s="36"/>
      <c r="L61" s="36"/>
      <c r="M61" s="35"/>
      <c r="N61" s="32">
        <f t="shared" si="25"/>
        <v>0</v>
      </c>
      <c r="O61" s="35">
        <v>0</v>
      </c>
      <c r="P61" s="35">
        <v>0</v>
      </c>
      <c r="Q61" s="35"/>
      <c r="R61" s="32">
        <f t="shared" si="36"/>
        <v>0</v>
      </c>
      <c r="S61" s="35"/>
      <c r="T61" s="35"/>
      <c r="U61" s="35"/>
      <c r="V61" s="41">
        <f t="shared" si="7"/>
        <v>0</v>
      </c>
    </row>
    <row r="62" spans="1:27" s="33" customFormat="1" ht="114.75" customHeight="1" x14ac:dyDescent="0.25">
      <c r="A62" s="45"/>
      <c r="B62" s="51" t="s">
        <v>84</v>
      </c>
      <c r="C62" s="46" t="s">
        <v>81</v>
      </c>
      <c r="D62" s="47" t="s">
        <v>82</v>
      </c>
      <c r="E62" s="49" t="s">
        <v>85</v>
      </c>
      <c r="F62" s="32">
        <f t="shared" si="0"/>
        <v>229392.9</v>
      </c>
      <c r="G62" s="35">
        <v>25213.5</v>
      </c>
      <c r="H62" s="35">
        <v>204000</v>
      </c>
      <c r="I62" s="35">
        <v>179.4</v>
      </c>
      <c r="J62" s="32">
        <f t="shared" si="34"/>
        <v>0</v>
      </c>
      <c r="K62" s="36"/>
      <c r="L62" s="36"/>
      <c r="M62" s="35"/>
      <c r="N62" s="32">
        <f t="shared" si="25"/>
        <v>47791</v>
      </c>
      <c r="O62" s="35">
        <v>5252.9</v>
      </c>
      <c r="P62" s="35">
        <v>42500</v>
      </c>
      <c r="Q62" s="35">
        <v>38.1</v>
      </c>
      <c r="R62" s="32">
        <f t="shared" si="36"/>
        <v>0</v>
      </c>
      <c r="S62" s="35"/>
      <c r="T62" s="35"/>
      <c r="U62" s="35"/>
      <c r="V62" s="41">
        <f t="shared" si="7"/>
        <v>0</v>
      </c>
    </row>
    <row r="63" spans="1:27" s="33" customFormat="1" ht="98.25" customHeight="1" x14ac:dyDescent="0.25">
      <c r="A63" s="45"/>
      <c r="B63" s="51" t="s">
        <v>86</v>
      </c>
      <c r="C63" s="46" t="s">
        <v>62</v>
      </c>
      <c r="D63" s="47" t="s">
        <v>63</v>
      </c>
      <c r="E63" s="48" t="s">
        <v>87</v>
      </c>
      <c r="F63" s="32">
        <f>G63+H63+I63</f>
        <v>2307729.9</v>
      </c>
      <c r="G63" s="35">
        <v>248172.2</v>
      </c>
      <c r="H63" s="35">
        <v>2007938.7</v>
      </c>
      <c r="I63" s="35">
        <v>51619</v>
      </c>
      <c r="J63" s="32">
        <f t="shared" si="34"/>
        <v>0</v>
      </c>
      <c r="K63" s="36"/>
      <c r="L63" s="36"/>
      <c r="M63" s="35"/>
      <c r="N63" s="32">
        <f t="shared" si="25"/>
        <v>485716.6</v>
      </c>
      <c r="O63" s="35">
        <v>53393.1</v>
      </c>
      <c r="P63" s="35">
        <v>431999.1</v>
      </c>
      <c r="Q63" s="35">
        <v>324.39999999999998</v>
      </c>
      <c r="R63" s="32">
        <f t="shared" si="36"/>
        <v>0</v>
      </c>
      <c r="S63" s="35"/>
      <c r="T63" s="35"/>
      <c r="U63" s="35"/>
      <c r="V63" s="41">
        <f t="shared" si="7"/>
        <v>0</v>
      </c>
    </row>
    <row r="64" spans="1:27" s="33" customFormat="1" ht="56.25" customHeight="1" x14ac:dyDescent="0.25">
      <c r="A64" s="45"/>
      <c r="B64" s="51" t="s">
        <v>278</v>
      </c>
      <c r="C64" s="46" t="s">
        <v>81</v>
      </c>
      <c r="D64" s="47" t="s">
        <v>82</v>
      </c>
      <c r="E64" s="49" t="s">
        <v>275</v>
      </c>
      <c r="F64" s="32">
        <f t="shared" si="0"/>
        <v>0</v>
      </c>
      <c r="G64" s="35">
        <v>0</v>
      </c>
      <c r="H64" s="35">
        <v>0</v>
      </c>
      <c r="I64" s="35"/>
      <c r="J64" s="32">
        <f t="shared" si="34"/>
        <v>0</v>
      </c>
      <c r="K64" s="36"/>
      <c r="L64" s="36"/>
      <c r="M64" s="35"/>
      <c r="N64" s="32">
        <f t="shared" si="25"/>
        <v>50000</v>
      </c>
      <c r="O64" s="35">
        <v>50000</v>
      </c>
      <c r="P64" s="35">
        <v>0</v>
      </c>
      <c r="Q64" s="35"/>
      <c r="R64" s="32">
        <f t="shared" si="36"/>
        <v>0</v>
      </c>
      <c r="S64" s="35"/>
      <c r="T64" s="35"/>
      <c r="U64" s="35"/>
      <c r="V64" s="41" t="e">
        <f t="shared" si="7"/>
        <v>#DIV/0!</v>
      </c>
    </row>
    <row r="65" spans="1:22" s="33" customFormat="1" ht="77.25" customHeight="1" x14ac:dyDescent="0.25">
      <c r="A65" s="45"/>
      <c r="B65" s="51" t="s">
        <v>279</v>
      </c>
      <c r="C65" s="46" t="s">
        <v>81</v>
      </c>
      <c r="D65" s="47" t="s">
        <v>82</v>
      </c>
      <c r="E65" s="49" t="s">
        <v>276</v>
      </c>
      <c r="F65" s="32">
        <f t="shared" si="0"/>
        <v>0</v>
      </c>
      <c r="G65" s="35">
        <v>0</v>
      </c>
      <c r="H65" s="35">
        <v>0</v>
      </c>
      <c r="I65" s="35"/>
      <c r="J65" s="32">
        <f t="shared" si="34"/>
        <v>0</v>
      </c>
      <c r="K65" s="36"/>
      <c r="L65" s="36"/>
      <c r="M65" s="35"/>
      <c r="N65" s="32">
        <f t="shared" si="25"/>
        <v>108726.2</v>
      </c>
      <c r="O65" s="35">
        <v>108726.2</v>
      </c>
      <c r="P65" s="35">
        <v>0</v>
      </c>
      <c r="Q65" s="35"/>
      <c r="R65" s="32">
        <f t="shared" si="36"/>
        <v>0</v>
      </c>
      <c r="S65" s="35"/>
      <c r="T65" s="35"/>
      <c r="U65" s="35"/>
      <c r="V65" s="41" t="e">
        <f t="shared" si="7"/>
        <v>#DIV/0!</v>
      </c>
    </row>
    <row r="66" spans="1:22" s="33" customFormat="1" ht="177.75" customHeight="1" x14ac:dyDescent="0.25">
      <c r="A66" s="45"/>
      <c r="B66" s="51" t="s">
        <v>280</v>
      </c>
      <c r="C66" s="46" t="s">
        <v>62</v>
      </c>
      <c r="D66" s="47" t="s">
        <v>63</v>
      </c>
      <c r="E66" s="48" t="s">
        <v>245</v>
      </c>
      <c r="F66" s="32">
        <f t="shared" si="0"/>
        <v>481493.8</v>
      </c>
      <c r="G66" s="35">
        <v>480925.5</v>
      </c>
      <c r="H66" s="35">
        <v>0</v>
      </c>
      <c r="I66" s="35">
        <v>568.29999999999995</v>
      </c>
      <c r="J66" s="32">
        <f t="shared" si="34"/>
        <v>0</v>
      </c>
      <c r="K66" s="36"/>
      <c r="L66" s="36"/>
      <c r="M66" s="35"/>
      <c r="N66" s="32">
        <f t="shared" si="25"/>
        <v>568318.30000000005</v>
      </c>
      <c r="O66" s="35">
        <v>567750</v>
      </c>
      <c r="P66" s="35">
        <v>0</v>
      </c>
      <c r="Q66" s="35">
        <v>568.29999999999995</v>
      </c>
      <c r="R66" s="32">
        <f t="shared" si="36"/>
        <v>0</v>
      </c>
      <c r="S66" s="35"/>
      <c r="T66" s="35"/>
      <c r="U66" s="35"/>
      <c r="V66" s="41">
        <f t="shared" si="7"/>
        <v>0</v>
      </c>
    </row>
    <row r="67" spans="1:22" s="33" customFormat="1" ht="150.75" customHeight="1" x14ac:dyDescent="0.25">
      <c r="A67" s="45"/>
      <c r="B67" s="51" t="s">
        <v>311</v>
      </c>
      <c r="C67" s="46" t="s">
        <v>81</v>
      </c>
      <c r="D67" s="47" t="s">
        <v>82</v>
      </c>
      <c r="E67" s="48" t="s">
        <v>310</v>
      </c>
      <c r="F67" s="32">
        <f t="shared" si="0"/>
        <v>0</v>
      </c>
      <c r="G67" s="35"/>
      <c r="H67" s="35"/>
      <c r="I67" s="35">
        <v>0</v>
      </c>
      <c r="J67" s="32">
        <f t="shared" si="34"/>
        <v>0</v>
      </c>
      <c r="K67" s="36"/>
      <c r="L67" s="36"/>
      <c r="M67" s="35"/>
      <c r="N67" s="32">
        <f t="shared" si="25"/>
        <v>0</v>
      </c>
      <c r="O67" s="35"/>
      <c r="P67" s="35"/>
      <c r="Q67" s="35">
        <v>0</v>
      </c>
      <c r="R67" s="32">
        <f t="shared" si="36"/>
        <v>0</v>
      </c>
      <c r="S67" s="35"/>
      <c r="T67" s="35"/>
      <c r="U67" s="35"/>
      <c r="V67" s="41" t="e">
        <f t="shared" si="7"/>
        <v>#DIV/0!</v>
      </c>
    </row>
    <row r="68" spans="1:22" s="33" customFormat="1" ht="115.5" customHeight="1" x14ac:dyDescent="0.25">
      <c r="A68" s="45"/>
      <c r="B68" s="51" t="s">
        <v>281</v>
      </c>
      <c r="C68" s="46" t="s">
        <v>62</v>
      </c>
      <c r="D68" s="47" t="s">
        <v>63</v>
      </c>
      <c r="E68" s="49" t="s">
        <v>236</v>
      </c>
      <c r="F68" s="32">
        <f t="shared" si="0"/>
        <v>187751.2</v>
      </c>
      <c r="G68" s="35">
        <v>184244.04</v>
      </c>
      <c r="H68" s="35">
        <v>0</v>
      </c>
      <c r="I68" s="35">
        <v>3507.2</v>
      </c>
      <c r="J68" s="32">
        <f t="shared" si="34"/>
        <v>1501.7</v>
      </c>
      <c r="K68" s="36">
        <v>1501.7</v>
      </c>
      <c r="L68" s="36">
        <v>0</v>
      </c>
      <c r="M68" s="35"/>
      <c r="N68" s="32">
        <f t="shared" si="25"/>
        <v>2909.3</v>
      </c>
      <c r="O68" s="35">
        <v>0.18</v>
      </c>
      <c r="P68" s="35">
        <v>0</v>
      </c>
      <c r="Q68" s="35">
        <v>2909.1</v>
      </c>
      <c r="R68" s="32">
        <f t="shared" si="36"/>
        <v>0</v>
      </c>
      <c r="S68" s="35"/>
      <c r="T68" s="35"/>
      <c r="U68" s="35"/>
      <c r="V68" s="41">
        <f t="shared" si="7"/>
        <v>8.0000000000000002E-3</v>
      </c>
    </row>
    <row r="69" spans="1:22" s="33" customFormat="1" ht="42" customHeight="1" x14ac:dyDescent="0.25">
      <c r="A69" s="45"/>
      <c r="B69" s="51" t="s">
        <v>88</v>
      </c>
      <c r="C69" s="46" t="s">
        <v>81</v>
      </c>
      <c r="D69" s="47" t="s">
        <v>82</v>
      </c>
      <c r="E69" s="49" t="s">
        <v>89</v>
      </c>
      <c r="F69" s="32">
        <f t="shared" si="0"/>
        <v>1524.2</v>
      </c>
      <c r="G69" s="35">
        <v>1522.9</v>
      </c>
      <c r="H69" s="35">
        <v>0</v>
      </c>
      <c r="I69" s="35">
        <v>1.3</v>
      </c>
      <c r="J69" s="32">
        <f t="shared" si="34"/>
        <v>0</v>
      </c>
      <c r="K69" s="36"/>
      <c r="L69" s="36"/>
      <c r="M69" s="35"/>
      <c r="N69" s="32">
        <f t="shared" si="25"/>
        <v>555.4</v>
      </c>
      <c r="O69" s="35">
        <v>555.29999999999995</v>
      </c>
      <c r="P69" s="35">
        <v>0</v>
      </c>
      <c r="Q69" s="35">
        <v>0.1</v>
      </c>
      <c r="R69" s="32">
        <f t="shared" si="36"/>
        <v>0</v>
      </c>
      <c r="S69" s="35"/>
      <c r="T69" s="35"/>
      <c r="U69" s="35"/>
      <c r="V69" s="41">
        <f t="shared" si="7"/>
        <v>0</v>
      </c>
    </row>
    <row r="70" spans="1:22" s="33" customFormat="1" ht="63.75" customHeight="1" x14ac:dyDescent="0.25">
      <c r="A70" s="45"/>
      <c r="B70" s="51" t="s">
        <v>90</v>
      </c>
      <c r="C70" s="46" t="s">
        <v>81</v>
      </c>
      <c r="D70" s="47" t="s">
        <v>82</v>
      </c>
      <c r="E70" s="49" t="s">
        <v>91</v>
      </c>
      <c r="F70" s="32">
        <f t="shared" si="0"/>
        <v>114509.5</v>
      </c>
      <c r="G70" s="35">
        <v>107003.8</v>
      </c>
      <c r="H70" s="35">
        <v>0</v>
      </c>
      <c r="I70" s="35">
        <v>7505.7</v>
      </c>
      <c r="J70" s="32">
        <f t="shared" si="34"/>
        <v>0</v>
      </c>
      <c r="K70" s="36"/>
      <c r="L70" s="36"/>
      <c r="M70" s="35"/>
      <c r="N70" s="32">
        <f t="shared" si="25"/>
        <v>0</v>
      </c>
      <c r="O70" s="35">
        <v>0</v>
      </c>
      <c r="P70" s="35">
        <v>0</v>
      </c>
      <c r="Q70" s="35">
        <v>0</v>
      </c>
      <c r="R70" s="32">
        <f t="shared" si="36"/>
        <v>0</v>
      </c>
      <c r="S70" s="35"/>
      <c r="T70" s="35"/>
      <c r="U70" s="35"/>
      <c r="V70" s="41">
        <f t="shared" si="7"/>
        <v>0</v>
      </c>
    </row>
    <row r="71" spans="1:22" s="33" customFormat="1" ht="34.5" customHeight="1" x14ac:dyDescent="0.25">
      <c r="A71" s="68" t="s">
        <v>92</v>
      </c>
      <c r="B71" s="65" t="s">
        <v>93</v>
      </c>
      <c r="C71" s="56" t="s">
        <v>22</v>
      </c>
      <c r="D71" s="56" t="s">
        <v>22</v>
      </c>
      <c r="E71" s="56" t="s">
        <v>22</v>
      </c>
      <c r="F71" s="32">
        <f t="shared" si="0"/>
        <v>1347611.7</v>
      </c>
      <c r="G71" s="32">
        <f>SUM(G73:G79)</f>
        <v>4181.3999999999996</v>
      </c>
      <c r="H71" s="32">
        <f t="shared" ref="H71:I71" si="37">SUM(H73:H79)</f>
        <v>1343430.3</v>
      </c>
      <c r="I71" s="32">
        <f t="shared" si="37"/>
        <v>0</v>
      </c>
      <c r="J71" s="32">
        <f t="shared" si="34"/>
        <v>175475.5</v>
      </c>
      <c r="K71" s="52">
        <f>SUM(K73:K79)</f>
        <v>110.1</v>
      </c>
      <c r="L71" s="52">
        <f>SUM(L73:L79)</f>
        <v>175365.4</v>
      </c>
      <c r="M71" s="32">
        <f t="shared" ref="M71" si="38">SUM(M73:M79)</f>
        <v>0</v>
      </c>
      <c r="N71" s="32">
        <f t="shared" si="25"/>
        <v>1362879.2</v>
      </c>
      <c r="O71" s="32">
        <f>SUM(O73:O79)</f>
        <v>4628.7</v>
      </c>
      <c r="P71" s="32">
        <f t="shared" ref="P71:Q71" si="39">SUM(P73:P79)</f>
        <v>1358250.5</v>
      </c>
      <c r="Q71" s="32">
        <f t="shared" si="39"/>
        <v>0</v>
      </c>
      <c r="R71" s="32">
        <f t="shared" si="36"/>
        <v>1345143.1</v>
      </c>
      <c r="S71" s="32">
        <f>SUM(S73:S79)</f>
        <v>3112</v>
      </c>
      <c r="T71" s="32">
        <f t="shared" ref="T71:U71" si="40">SUM(T73:T79)</f>
        <v>1342031.1000000001</v>
      </c>
      <c r="U71" s="32">
        <f t="shared" si="40"/>
        <v>0</v>
      </c>
      <c r="V71" s="41">
        <f t="shared" si="7"/>
        <v>0.13</v>
      </c>
    </row>
    <row r="72" spans="1:22" s="33" customFormat="1" ht="18.75" x14ac:dyDescent="0.25">
      <c r="A72" s="45"/>
      <c r="B72" s="66" t="s">
        <v>23</v>
      </c>
      <c r="C72" s="63"/>
      <c r="D72" s="63"/>
      <c r="E72" s="63"/>
      <c r="F72" s="32"/>
      <c r="G72" s="32"/>
      <c r="H72" s="32"/>
      <c r="I72" s="32"/>
      <c r="J72" s="32"/>
      <c r="K72" s="52"/>
      <c r="L72" s="52"/>
      <c r="M72" s="32"/>
      <c r="N72" s="32"/>
      <c r="O72" s="32"/>
      <c r="P72" s="32"/>
      <c r="Q72" s="32"/>
      <c r="R72" s="32"/>
      <c r="S72" s="32"/>
      <c r="T72" s="32"/>
      <c r="U72" s="32"/>
      <c r="V72" s="41"/>
    </row>
    <row r="73" spans="1:22" s="33" customFormat="1" ht="180.75" customHeight="1" x14ac:dyDescent="0.25">
      <c r="A73" s="45"/>
      <c r="B73" s="51" t="s">
        <v>94</v>
      </c>
      <c r="C73" s="46" t="s">
        <v>95</v>
      </c>
      <c r="D73" s="47" t="s">
        <v>96</v>
      </c>
      <c r="E73" s="46" t="s">
        <v>97</v>
      </c>
      <c r="F73" s="32">
        <f t="shared" si="0"/>
        <v>203.1</v>
      </c>
      <c r="G73" s="35">
        <v>0</v>
      </c>
      <c r="H73" s="35">
        <v>203.1</v>
      </c>
      <c r="I73" s="32"/>
      <c r="J73" s="32">
        <f t="shared" si="34"/>
        <v>33.9</v>
      </c>
      <c r="K73" s="36">
        <v>0</v>
      </c>
      <c r="L73" s="36">
        <v>33.85</v>
      </c>
      <c r="M73" s="32"/>
      <c r="N73" s="32">
        <f t="shared" si="25"/>
        <v>203.1</v>
      </c>
      <c r="O73" s="35">
        <v>0</v>
      </c>
      <c r="P73" s="35">
        <v>203.1</v>
      </c>
      <c r="Q73" s="32"/>
      <c r="R73" s="32">
        <f t="shared" si="36"/>
        <v>203.1</v>
      </c>
      <c r="S73" s="35">
        <v>0</v>
      </c>
      <c r="T73" s="35">
        <v>203.1</v>
      </c>
      <c r="U73" s="32"/>
      <c r="V73" s="41">
        <f t="shared" si="7"/>
        <v>0.16700000000000001</v>
      </c>
    </row>
    <row r="74" spans="1:22" s="33" customFormat="1" ht="202.5" customHeight="1" x14ac:dyDescent="0.25">
      <c r="A74" s="45"/>
      <c r="B74" s="51" t="s">
        <v>94</v>
      </c>
      <c r="C74" s="46" t="s">
        <v>81</v>
      </c>
      <c r="D74" s="47" t="s">
        <v>82</v>
      </c>
      <c r="E74" s="46" t="s">
        <v>97</v>
      </c>
      <c r="F74" s="32">
        <f t="shared" si="0"/>
        <v>34940.6</v>
      </c>
      <c r="G74" s="35">
        <v>0</v>
      </c>
      <c r="H74" s="35">
        <v>34940.6</v>
      </c>
      <c r="I74" s="32"/>
      <c r="J74" s="32">
        <f t="shared" si="34"/>
        <v>2966.7</v>
      </c>
      <c r="K74" s="36">
        <v>0</v>
      </c>
      <c r="L74" s="36">
        <v>2966.68</v>
      </c>
      <c r="M74" s="32"/>
      <c r="N74" s="32">
        <f t="shared" si="25"/>
        <v>41493.5</v>
      </c>
      <c r="O74" s="35">
        <v>0</v>
      </c>
      <c r="P74" s="35">
        <v>41493.5</v>
      </c>
      <c r="Q74" s="32"/>
      <c r="R74" s="32">
        <f t="shared" si="36"/>
        <v>41470.5</v>
      </c>
      <c r="S74" s="35">
        <v>0</v>
      </c>
      <c r="T74" s="35">
        <v>41470.5</v>
      </c>
      <c r="U74" s="32"/>
      <c r="V74" s="41">
        <f t="shared" si="7"/>
        <v>8.5000000000000006E-2</v>
      </c>
    </row>
    <row r="75" spans="1:22" s="33" customFormat="1" ht="99" customHeight="1" x14ac:dyDescent="0.25">
      <c r="A75" s="45"/>
      <c r="B75" s="51" t="s">
        <v>98</v>
      </c>
      <c r="C75" s="46" t="s">
        <v>81</v>
      </c>
      <c r="D75" s="47" t="s">
        <v>82</v>
      </c>
      <c r="E75" s="46" t="s">
        <v>99</v>
      </c>
      <c r="F75" s="32">
        <f t="shared" si="0"/>
        <v>82570.2</v>
      </c>
      <c r="G75" s="35">
        <v>1651.4</v>
      </c>
      <c r="H75" s="35">
        <v>80918.8</v>
      </c>
      <c r="I75" s="32"/>
      <c r="J75" s="32">
        <f t="shared" si="34"/>
        <v>5506.4</v>
      </c>
      <c r="K75" s="36">
        <v>110.1</v>
      </c>
      <c r="L75" s="36">
        <v>5396.31</v>
      </c>
      <c r="M75" s="32"/>
      <c r="N75" s="32">
        <f t="shared" si="25"/>
        <v>93935.6</v>
      </c>
      <c r="O75" s="35">
        <v>1878.7</v>
      </c>
      <c r="P75" s="35">
        <v>92056.9</v>
      </c>
      <c r="Q75" s="32"/>
      <c r="R75" s="32">
        <f t="shared" si="36"/>
        <v>95099.9</v>
      </c>
      <c r="S75" s="35">
        <v>1902</v>
      </c>
      <c r="T75" s="35">
        <v>93197.9</v>
      </c>
      <c r="U75" s="32"/>
      <c r="V75" s="41">
        <f t="shared" si="7"/>
        <v>6.7000000000000004E-2</v>
      </c>
    </row>
    <row r="76" spans="1:22" s="33" customFormat="1" ht="111.75" customHeight="1" x14ac:dyDescent="0.25">
      <c r="A76" s="45"/>
      <c r="B76" s="51" t="s">
        <v>100</v>
      </c>
      <c r="C76" s="46" t="s">
        <v>81</v>
      </c>
      <c r="D76" s="47" t="s">
        <v>82</v>
      </c>
      <c r="E76" s="46" t="s">
        <v>101</v>
      </c>
      <c r="F76" s="32">
        <f t="shared" si="0"/>
        <v>23000</v>
      </c>
      <c r="G76" s="35">
        <v>2530</v>
      </c>
      <c r="H76" s="35">
        <v>20470</v>
      </c>
      <c r="I76" s="32"/>
      <c r="J76" s="32">
        <f t="shared" si="34"/>
        <v>0</v>
      </c>
      <c r="K76" s="36"/>
      <c r="L76" s="36"/>
      <c r="M76" s="32"/>
      <c r="N76" s="32">
        <f t="shared" si="25"/>
        <v>25000</v>
      </c>
      <c r="O76" s="35">
        <v>2750</v>
      </c>
      <c r="P76" s="35">
        <v>22250</v>
      </c>
      <c r="Q76" s="32"/>
      <c r="R76" s="32">
        <f t="shared" si="36"/>
        <v>11000</v>
      </c>
      <c r="S76" s="35">
        <v>1210</v>
      </c>
      <c r="T76" s="35">
        <v>9790</v>
      </c>
      <c r="U76" s="32"/>
      <c r="V76" s="41">
        <f t="shared" si="7"/>
        <v>0</v>
      </c>
    </row>
    <row r="77" spans="1:22" s="33" customFormat="1" ht="158.25" customHeight="1" x14ac:dyDescent="0.25">
      <c r="A77" s="45"/>
      <c r="B77" s="51" t="s">
        <v>102</v>
      </c>
      <c r="C77" s="46" t="s">
        <v>81</v>
      </c>
      <c r="D77" s="47" t="s">
        <v>82</v>
      </c>
      <c r="E77" s="49" t="s">
        <v>103</v>
      </c>
      <c r="F77" s="32">
        <f t="shared" si="0"/>
        <v>1089497.5</v>
      </c>
      <c r="G77" s="35">
        <v>0</v>
      </c>
      <c r="H77" s="35">
        <v>1089497.5</v>
      </c>
      <c r="I77" s="35"/>
      <c r="J77" s="32">
        <f t="shared" ref="J77:J82" si="41">SUM(K77:M77)</f>
        <v>147243.20000000001</v>
      </c>
      <c r="K77" s="36">
        <v>0</v>
      </c>
      <c r="L77" s="36">
        <v>147243.22</v>
      </c>
      <c r="M77" s="35"/>
      <c r="N77" s="32">
        <f t="shared" si="25"/>
        <v>1084166.2</v>
      </c>
      <c r="O77" s="35">
        <v>0</v>
      </c>
      <c r="P77" s="35">
        <v>1084166.2</v>
      </c>
      <c r="Q77" s="35"/>
      <c r="R77" s="32">
        <f t="shared" si="36"/>
        <v>1082011</v>
      </c>
      <c r="S77" s="35">
        <v>0</v>
      </c>
      <c r="T77" s="35">
        <v>1082011</v>
      </c>
      <c r="U77" s="35"/>
      <c r="V77" s="41">
        <f t="shared" si="7"/>
        <v>0.13500000000000001</v>
      </c>
    </row>
    <row r="78" spans="1:22" s="33" customFormat="1" ht="186" customHeight="1" x14ac:dyDescent="0.25">
      <c r="A78" s="45"/>
      <c r="B78" s="51" t="s">
        <v>104</v>
      </c>
      <c r="C78" s="46" t="s">
        <v>95</v>
      </c>
      <c r="D78" s="47" t="s">
        <v>96</v>
      </c>
      <c r="E78" s="49" t="s">
        <v>105</v>
      </c>
      <c r="F78" s="32">
        <f t="shared" si="0"/>
        <v>7413.6</v>
      </c>
      <c r="G78" s="35">
        <v>0</v>
      </c>
      <c r="H78" s="35">
        <v>7413.6</v>
      </c>
      <c r="I78" s="35"/>
      <c r="J78" s="32">
        <f t="shared" si="41"/>
        <v>1218.7</v>
      </c>
      <c r="K78" s="36">
        <v>0</v>
      </c>
      <c r="L78" s="36">
        <v>1218.67</v>
      </c>
      <c r="M78" s="35"/>
      <c r="N78" s="32">
        <f t="shared" si="25"/>
        <v>7616.7</v>
      </c>
      <c r="O78" s="35">
        <v>0</v>
      </c>
      <c r="P78" s="35">
        <v>7616.7</v>
      </c>
      <c r="Q78" s="35"/>
      <c r="R78" s="32">
        <f t="shared" si="36"/>
        <v>7616.7</v>
      </c>
      <c r="S78" s="35">
        <v>0</v>
      </c>
      <c r="T78" s="35">
        <v>7616.7</v>
      </c>
      <c r="U78" s="35"/>
      <c r="V78" s="41">
        <f t="shared" si="7"/>
        <v>0.16400000000000001</v>
      </c>
    </row>
    <row r="79" spans="1:22" s="33" customFormat="1" ht="189.75" customHeight="1" x14ac:dyDescent="0.25">
      <c r="A79" s="45"/>
      <c r="B79" s="51" t="s">
        <v>104</v>
      </c>
      <c r="C79" s="46" t="s">
        <v>81</v>
      </c>
      <c r="D79" s="47" t="s">
        <v>82</v>
      </c>
      <c r="E79" s="49" t="s">
        <v>105</v>
      </c>
      <c r="F79" s="32">
        <f t="shared" ref="F79:F152" si="42">G79+H79+I79</f>
        <v>109986.7</v>
      </c>
      <c r="G79" s="35">
        <v>0</v>
      </c>
      <c r="H79" s="35">
        <v>109986.7</v>
      </c>
      <c r="I79" s="35"/>
      <c r="J79" s="32">
        <f t="shared" si="41"/>
        <v>18506.599999999999</v>
      </c>
      <c r="K79" s="36">
        <v>0</v>
      </c>
      <c r="L79" s="36">
        <v>18506.63</v>
      </c>
      <c r="M79" s="35"/>
      <c r="N79" s="32">
        <f t="shared" si="25"/>
        <v>110464.1</v>
      </c>
      <c r="O79" s="35">
        <v>0</v>
      </c>
      <c r="P79" s="35">
        <v>110464.1</v>
      </c>
      <c r="Q79" s="35"/>
      <c r="R79" s="32">
        <f t="shared" si="36"/>
        <v>107741.9</v>
      </c>
      <c r="S79" s="35">
        <v>0</v>
      </c>
      <c r="T79" s="35">
        <v>107741.9</v>
      </c>
      <c r="U79" s="35"/>
      <c r="V79" s="41">
        <f t="shared" ref="V79:V144" si="43">J79/F79</f>
        <v>0.16800000000000001</v>
      </c>
    </row>
    <row r="80" spans="1:22" s="33" customFormat="1" ht="39" customHeight="1" x14ac:dyDescent="0.25">
      <c r="A80" s="68" t="s">
        <v>106</v>
      </c>
      <c r="B80" s="65" t="s">
        <v>284</v>
      </c>
      <c r="C80" s="56" t="s">
        <v>22</v>
      </c>
      <c r="D80" s="76" t="s">
        <v>22</v>
      </c>
      <c r="E80" s="83" t="s">
        <v>22</v>
      </c>
      <c r="F80" s="32">
        <f t="shared" si="42"/>
        <v>0</v>
      </c>
      <c r="G80" s="35">
        <f>G82</f>
        <v>0</v>
      </c>
      <c r="H80" s="35">
        <f t="shared" ref="H80:I80" si="44">H82</f>
        <v>0</v>
      </c>
      <c r="I80" s="35">
        <f t="shared" si="44"/>
        <v>0</v>
      </c>
      <c r="J80" s="32">
        <f t="shared" si="41"/>
        <v>0</v>
      </c>
      <c r="K80" s="36">
        <f>K82</f>
        <v>0</v>
      </c>
      <c r="L80" s="36">
        <f>L82</f>
        <v>0</v>
      </c>
      <c r="M80" s="35">
        <f>M82</f>
        <v>0</v>
      </c>
      <c r="N80" s="32">
        <f t="shared" si="25"/>
        <v>254505.8</v>
      </c>
      <c r="O80" s="35">
        <f>O82</f>
        <v>5090.2</v>
      </c>
      <c r="P80" s="35">
        <f t="shared" ref="P80:Q80" si="45">P82</f>
        <v>249415.6</v>
      </c>
      <c r="Q80" s="35">
        <f t="shared" si="45"/>
        <v>0</v>
      </c>
      <c r="R80" s="32">
        <f t="shared" si="36"/>
        <v>0</v>
      </c>
      <c r="S80" s="35">
        <f>S82</f>
        <v>0</v>
      </c>
      <c r="T80" s="35">
        <f t="shared" ref="T80:U80" si="46">T82</f>
        <v>0</v>
      </c>
      <c r="U80" s="35">
        <f t="shared" si="46"/>
        <v>0</v>
      </c>
      <c r="V80" s="41" t="e">
        <f t="shared" si="43"/>
        <v>#DIV/0!</v>
      </c>
    </row>
    <row r="81" spans="1:101" s="33" customFormat="1" ht="17.25" customHeight="1" x14ac:dyDescent="0.25">
      <c r="A81" s="68"/>
      <c r="B81" s="51" t="s">
        <v>23</v>
      </c>
      <c r="C81" s="46"/>
      <c r="D81" s="47"/>
      <c r="E81" s="49"/>
      <c r="F81" s="32"/>
      <c r="G81" s="35"/>
      <c r="H81" s="35"/>
      <c r="I81" s="35"/>
      <c r="J81" s="32"/>
      <c r="K81" s="36"/>
      <c r="L81" s="36"/>
      <c r="M81" s="35"/>
      <c r="N81" s="32"/>
      <c r="O81" s="35"/>
      <c r="P81" s="35"/>
      <c r="Q81" s="35"/>
      <c r="R81" s="32">
        <f t="shared" si="36"/>
        <v>0</v>
      </c>
      <c r="S81" s="35"/>
      <c r="T81" s="35"/>
      <c r="U81" s="35"/>
      <c r="V81" s="41"/>
    </row>
    <row r="82" spans="1:101" s="33" customFormat="1" ht="70.5" customHeight="1" x14ac:dyDescent="0.25">
      <c r="A82" s="45"/>
      <c r="B82" s="51" t="s">
        <v>283</v>
      </c>
      <c r="C82" s="46" t="s">
        <v>62</v>
      </c>
      <c r="D82" s="47" t="s">
        <v>63</v>
      </c>
      <c r="E82" s="49" t="s">
        <v>282</v>
      </c>
      <c r="F82" s="32">
        <f t="shared" si="42"/>
        <v>0</v>
      </c>
      <c r="G82" s="35"/>
      <c r="H82" s="35"/>
      <c r="I82" s="35"/>
      <c r="J82" s="32">
        <f t="shared" si="41"/>
        <v>0</v>
      </c>
      <c r="K82" s="36"/>
      <c r="L82" s="36"/>
      <c r="M82" s="35"/>
      <c r="N82" s="32">
        <f t="shared" si="25"/>
        <v>254505.8</v>
      </c>
      <c r="O82" s="35">
        <v>5090.2</v>
      </c>
      <c r="P82" s="35">
        <v>249415.6</v>
      </c>
      <c r="Q82" s="35"/>
      <c r="R82" s="32">
        <f t="shared" si="36"/>
        <v>0</v>
      </c>
      <c r="S82" s="35"/>
      <c r="T82" s="35"/>
      <c r="U82" s="35"/>
      <c r="V82" s="41" t="e">
        <f t="shared" si="43"/>
        <v>#DIV/0!</v>
      </c>
    </row>
    <row r="83" spans="1:101" ht="38.25" customHeight="1" x14ac:dyDescent="0.25">
      <c r="A83" s="14" t="s">
        <v>107</v>
      </c>
      <c r="B83" s="15" t="s">
        <v>108</v>
      </c>
      <c r="C83" s="16" t="s">
        <v>22</v>
      </c>
      <c r="D83" s="16" t="s">
        <v>22</v>
      </c>
      <c r="E83" s="16" t="s">
        <v>22</v>
      </c>
      <c r="F83" s="34">
        <f t="shared" si="42"/>
        <v>133170.29999999999</v>
      </c>
      <c r="G83" s="34">
        <f>G89+G84</f>
        <v>78441.899999999994</v>
      </c>
      <c r="H83" s="34">
        <f t="shared" ref="H83:I83" si="47">H89+H84</f>
        <v>54728.4</v>
      </c>
      <c r="I83" s="34">
        <f t="shared" si="47"/>
        <v>0</v>
      </c>
      <c r="J83" s="34">
        <f t="shared" ref="J83:J88" si="48">K83+L83+M83</f>
        <v>73592.7</v>
      </c>
      <c r="K83" s="114">
        <f>K89+K84</f>
        <v>73592.7</v>
      </c>
      <c r="L83" s="114">
        <f t="shared" ref="L83:M83" si="49">L89+L84</f>
        <v>0</v>
      </c>
      <c r="M83" s="34">
        <f t="shared" si="49"/>
        <v>0</v>
      </c>
      <c r="N83" s="34">
        <f t="shared" si="25"/>
        <v>230408.4</v>
      </c>
      <c r="O83" s="34">
        <f>O89+O84</f>
        <v>80903.5</v>
      </c>
      <c r="P83" s="34">
        <f t="shared" ref="P83:Q83" si="50">P89+P84</f>
        <v>149504.9</v>
      </c>
      <c r="Q83" s="34">
        <f t="shared" si="50"/>
        <v>0</v>
      </c>
      <c r="R83" s="34">
        <f t="shared" si="36"/>
        <v>220046.7</v>
      </c>
      <c r="S83" s="34">
        <f>S89+S84</f>
        <v>4411.5</v>
      </c>
      <c r="T83" s="34">
        <f t="shared" ref="T83:U83" si="51">T89+T84</f>
        <v>215635.20000000001</v>
      </c>
      <c r="U83" s="34">
        <f t="shared" si="51"/>
        <v>0</v>
      </c>
      <c r="V83" s="17">
        <f t="shared" si="43"/>
        <v>0.55300000000000005</v>
      </c>
    </row>
    <row r="84" spans="1:101" s="33" customFormat="1" ht="38.450000000000003" customHeight="1" x14ac:dyDescent="0.25">
      <c r="A84" s="68" t="s">
        <v>109</v>
      </c>
      <c r="B84" s="65" t="s">
        <v>110</v>
      </c>
      <c r="C84" s="56" t="s">
        <v>22</v>
      </c>
      <c r="D84" s="56" t="s">
        <v>22</v>
      </c>
      <c r="E84" s="56" t="s">
        <v>22</v>
      </c>
      <c r="F84" s="32">
        <f t="shared" si="42"/>
        <v>119916.5</v>
      </c>
      <c r="G84" s="32">
        <f>G87+G86+G88</f>
        <v>78176.800000000003</v>
      </c>
      <c r="H84" s="32">
        <f t="shared" ref="H84:U84" si="52">H87+H86+H88</f>
        <v>41739.699999999997</v>
      </c>
      <c r="I84" s="32">
        <f t="shared" si="52"/>
        <v>0</v>
      </c>
      <c r="J84" s="32">
        <f t="shared" si="48"/>
        <v>73592.7</v>
      </c>
      <c r="K84" s="52">
        <f t="shared" si="52"/>
        <v>73592.7</v>
      </c>
      <c r="L84" s="52">
        <f t="shared" si="52"/>
        <v>0</v>
      </c>
      <c r="M84" s="32">
        <f t="shared" si="52"/>
        <v>0</v>
      </c>
      <c r="N84" s="32">
        <f t="shared" si="25"/>
        <v>230408.4</v>
      </c>
      <c r="O84" s="32">
        <f t="shared" si="52"/>
        <v>80903.5</v>
      </c>
      <c r="P84" s="32">
        <f t="shared" si="52"/>
        <v>149504.9</v>
      </c>
      <c r="Q84" s="32">
        <f t="shared" si="52"/>
        <v>0</v>
      </c>
      <c r="R84" s="32">
        <f t="shared" si="52"/>
        <v>49389.4</v>
      </c>
      <c r="S84" s="32">
        <f t="shared" si="52"/>
        <v>4411.5</v>
      </c>
      <c r="T84" s="32">
        <f t="shared" si="52"/>
        <v>215635.20000000001</v>
      </c>
      <c r="U84" s="32">
        <f t="shared" si="52"/>
        <v>0</v>
      </c>
      <c r="V84" s="41">
        <f t="shared" si="43"/>
        <v>0.61399999999999999</v>
      </c>
    </row>
    <row r="85" spans="1:101" s="33" customFormat="1" ht="20.25" customHeight="1" x14ac:dyDescent="0.25">
      <c r="A85" s="68"/>
      <c r="B85" s="51" t="s">
        <v>23</v>
      </c>
      <c r="C85" s="56"/>
      <c r="D85" s="56"/>
      <c r="E85" s="56"/>
      <c r="F85" s="32"/>
      <c r="G85" s="32"/>
      <c r="H85" s="32"/>
      <c r="I85" s="32"/>
      <c r="J85" s="32"/>
      <c r="K85" s="52"/>
      <c r="L85" s="52"/>
      <c r="M85" s="32"/>
      <c r="N85" s="32"/>
      <c r="O85" s="32"/>
      <c r="P85" s="32"/>
      <c r="Q85" s="32"/>
      <c r="R85" s="32"/>
      <c r="S85" s="32"/>
      <c r="T85" s="32"/>
      <c r="U85" s="32"/>
      <c r="V85" s="41"/>
    </row>
    <row r="86" spans="1:101" s="33" customFormat="1" ht="110.25" customHeight="1" x14ac:dyDescent="0.25">
      <c r="A86" s="45"/>
      <c r="B86" s="51" t="s">
        <v>272</v>
      </c>
      <c r="C86" s="46" t="s">
        <v>81</v>
      </c>
      <c r="D86" s="46" t="s">
        <v>82</v>
      </c>
      <c r="E86" s="46" t="s">
        <v>270</v>
      </c>
      <c r="F86" s="32">
        <f t="shared" si="42"/>
        <v>77311.100000000006</v>
      </c>
      <c r="G86" s="35">
        <v>77311.100000000006</v>
      </c>
      <c r="H86" s="35">
        <v>0</v>
      </c>
      <c r="I86" s="35"/>
      <c r="J86" s="32">
        <f t="shared" si="48"/>
        <v>73592.7</v>
      </c>
      <c r="K86" s="36">
        <v>73592.7</v>
      </c>
      <c r="L86" s="36">
        <v>0</v>
      </c>
      <c r="M86" s="35"/>
      <c r="N86" s="32">
        <f t="shared" si="25"/>
        <v>77843.399999999994</v>
      </c>
      <c r="O86" s="35">
        <v>77843.399999999994</v>
      </c>
      <c r="P86" s="35">
        <v>0</v>
      </c>
      <c r="Q86" s="35"/>
      <c r="R86" s="32">
        <f t="shared" ref="R86" si="53">R89+R88+R90</f>
        <v>24694.7</v>
      </c>
      <c r="S86" s="35">
        <v>0</v>
      </c>
      <c r="T86" s="35">
        <v>0</v>
      </c>
      <c r="U86" s="35"/>
      <c r="V86" s="41">
        <f t="shared" si="43"/>
        <v>0.95199999999999996</v>
      </c>
    </row>
    <row r="87" spans="1:101" s="33" customFormat="1" ht="129.75" customHeight="1" x14ac:dyDescent="0.25">
      <c r="A87" s="68"/>
      <c r="B87" s="51" t="s">
        <v>273</v>
      </c>
      <c r="C87" s="46" t="s">
        <v>81</v>
      </c>
      <c r="D87" s="47" t="s">
        <v>82</v>
      </c>
      <c r="E87" s="46" t="s">
        <v>111</v>
      </c>
      <c r="F87" s="32">
        <f t="shared" si="42"/>
        <v>42605.4</v>
      </c>
      <c r="G87" s="35">
        <v>865.72</v>
      </c>
      <c r="H87" s="35">
        <v>41739.699999999997</v>
      </c>
      <c r="I87" s="32"/>
      <c r="J87" s="32">
        <f t="shared" si="48"/>
        <v>0</v>
      </c>
      <c r="K87" s="52"/>
      <c r="L87" s="52"/>
      <c r="M87" s="32"/>
      <c r="N87" s="32">
        <f t="shared" si="25"/>
        <v>87288.3</v>
      </c>
      <c r="O87" s="35">
        <v>1754.61</v>
      </c>
      <c r="P87" s="35">
        <v>85533.7</v>
      </c>
      <c r="Q87" s="32"/>
      <c r="R87" s="32">
        <f t="shared" ref="R87" si="54">R90+R89+R91</f>
        <v>0</v>
      </c>
      <c r="S87" s="35">
        <v>2963.33</v>
      </c>
      <c r="T87" s="35">
        <v>144672.29999999999</v>
      </c>
      <c r="U87" s="32"/>
      <c r="V87" s="41">
        <f t="shared" si="43"/>
        <v>0</v>
      </c>
    </row>
    <row r="88" spans="1:101" s="33" customFormat="1" ht="90.75" customHeight="1" x14ac:dyDescent="0.25">
      <c r="A88" s="68"/>
      <c r="B88" s="51" t="s">
        <v>274</v>
      </c>
      <c r="C88" s="46" t="s">
        <v>81</v>
      </c>
      <c r="D88" s="47" t="s">
        <v>82</v>
      </c>
      <c r="E88" s="46" t="s">
        <v>271</v>
      </c>
      <c r="F88" s="32">
        <f t="shared" si="42"/>
        <v>0</v>
      </c>
      <c r="G88" s="35">
        <v>0</v>
      </c>
      <c r="H88" s="35">
        <v>0</v>
      </c>
      <c r="I88" s="32"/>
      <c r="J88" s="32">
        <f t="shared" si="48"/>
        <v>0</v>
      </c>
      <c r="K88" s="52"/>
      <c r="L88" s="52"/>
      <c r="M88" s="32"/>
      <c r="N88" s="32">
        <f t="shared" si="25"/>
        <v>65276.7</v>
      </c>
      <c r="O88" s="35">
        <v>1305.5</v>
      </c>
      <c r="P88" s="35">
        <v>63971.199999999997</v>
      </c>
      <c r="Q88" s="32"/>
      <c r="R88" s="32">
        <f t="shared" ref="R88" si="55">R91+R90+R92</f>
        <v>24694.7</v>
      </c>
      <c r="S88" s="35">
        <v>1448.2</v>
      </c>
      <c r="T88" s="35">
        <v>70962.899999999994</v>
      </c>
      <c r="U88" s="32"/>
      <c r="V88" s="41" t="e">
        <f t="shared" si="43"/>
        <v>#DIV/0!</v>
      </c>
    </row>
    <row r="89" spans="1:101" s="33" customFormat="1" ht="39.75" customHeight="1" x14ac:dyDescent="0.25">
      <c r="A89" s="68" t="s">
        <v>112</v>
      </c>
      <c r="B89" s="65" t="s">
        <v>113</v>
      </c>
      <c r="C89" s="56" t="s">
        <v>22</v>
      </c>
      <c r="D89" s="56" t="s">
        <v>22</v>
      </c>
      <c r="E89" s="56" t="s">
        <v>22</v>
      </c>
      <c r="F89" s="32">
        <f t="shared" si="42"/>
        <v>13253.8</v>
      </c>
      <c r="G89" s="32">
        <f t="shared" ref="G89:M89" si="56">SUM(G91:G91)</f>
        <v>265.10000000000002</v>
      </c>
      <c r="H89" s="32">
        <f t="shared" si="56"/>
        <v>12988.7</v>
      </c>
      <c r="I89" s="32">
        <f t="shared" si="56"/>
        <v>0</v>
      </c>
      <c r="J89" s="32">
        <f t="shared" si="56"/>
        <v>0</v>
      </c>
      <c r="K89" s="52">
        <f t="shared" si="56"/>
        <v>0</v>
      </c>
      <c r="L89" s="52">
        <f t="shared" si="56"/>
        <v>0</v>
      </c>
      <c r="M89" s="32">
        <f t="shared" si="56"/>
        <v>0</v>
      </c>
      <c r="N89" s="32">
        <f t="shared" si="25"/>
        <v>0</v>
      </c>
      <c r="O89" s="32">
        <f>SUM(O91:O91)</f>
        <v>0</v>
      </c>
      <c r="P89" s="32">
        <f>SUM(P91:P91)</f>
        <v>0</v>
      </c>
      <c r="Q89" s="32">
        <f>SUM(Q91:Q91)</f>
        <v>0</v>
      </c>
      <c r="R89" s="32">
        <f t="shared" si="36"/>
        <v>0</v>
      </c>
      <c r="S89" s="32">
        <f>SUM(S91:S91)</f>
        <v>0</v>
      </c>
      <c r="T89" s="32">
        <f>SUM(T91:T91)</f>
        <v>0</v>
      </c>
      <c r="U89" s="32">
        <f>SUM(U91:U91)</f>
        <v>0</v>
      </c>
      <c r="V89" s="41">
        <f t="shared" si="43"/>
        <v>0</v>
      </c>
    </row>
    <row r="90" spans="1:101" s="33" customFormat="1" ht="20.25" customHeight="1" x14ac:dyDescent="0.25">
      <c r="A90" s="45"/>
      <c r="B90" s="51" t="s">
        <v>23</v>
      </c>
      <c r="C90" s="63"/>
      <c r="D90" s="64"/>
      <c r="E90" s="78"/>
      <c r="F90" s="32"/>
      <c r="G90" s="32"/>
      <c r="H90" s="32"/>
      <c r="I90" s="32"/>
      <c r="J90" s="32"/>
      <c r="K90" s="52"/>
      <c r="L90" s="52"/>
      <c r="M90" s="32"/>
      <c r="N90" s="32"/>
      <c r="O90" s="32"/>
      <c r="P90" s="32"/>
      <c r="Q90" s="32"/>
      <c r="R90" s="32"/>
      <c r="S90" s="32"/>
      <c r="T90" s="32"/>
      <c r="U90" s="32"/>
      <c r="V90" s="41"/>
    </row>
    <row r="91" spans="1:101" s="33" customFormat="1" ht="76.5" customHeight="1" x14ac:dyDescent="0.25">
      <c r="A91" s="45"/>
      <c r="B91" s="51" t="s">
        <v>114</v>
      </c>
      <c r="C91" s="47" t="s">
        <v>115</v>
      </c>
      <c r="D91" s="47" t="s">
        <v>116</v>
      </c>
      <c r="E91" s="49" t="s">
        <v>117</v>
      </c>
      <c r="F91" s="32">
        <f t="shared" si="42"/>
        <v>13253.8</v>
      </c>
      <c r="G91" s="35">
        <v>265.10000000000002</v>
      </c>
      <c r="H91" s="35">
        <v>12988.7</v>
      </c>
      <c r="I91" s="35"/>
      <c r="J91" s="32">
        <f>SUM(K91:M91)</f>
        <v>0</v>
      </c>
      <c r="K91" s="36"/>
      <c r="L91" s="36"/>
      <c r="M91" s="35"/>
      <c r="N91" s="32">
        <f t="shared" si="25"/>
        <v>0</v>
      </c>
      <c r="O91" s="35"/>
      <c r="P91" s="35"/>
      <c r="Q91" s="35"/>
      <c r="R91" s="32">
        <f t="shared" si="36"/>
        <v>0</v>
      </c>
      <c r="S91" s="35"/>
      <c r="T91" s="35"/>
      <c r="U91" s="35"/>
      <c r="V91" s="41">
        <f t="shared" si="43"/>
        <v>0</v>
      </c>
    </row>
    <row r="92" spans="1:101" s="23" customFormat="1" ht="38.25" customHeight="1" x14ac:dyDescent="0.25">
      <c r="A92" s="14" t="s">
        <v>118</v>
      </c>
      <c r="B92" s="15" t="s">
        <v>119</v>
      </c>
      <c r="C92" s="16" t="s">
        <v>22</v>
      </c>
      <c r="D92" s="16" t="s">
        <v>22</v>
      </c>
      <c r="E92" s="16" t="s">
        <v>22</v>
      </c>
      <c r="F92" s="34">
        <f t="shared" si="42"/>
        <v>15242.9</v>
      </c>
      <c r="G92" s="34">
        <f>G96+G93</f>
        <v>0</v>
      </c>
      <c r="H92" s="34">
        <f t="shared" ref="H92:I92" si="57">H96+H93</f>
        <v>15242.9</v>
      </c>
      <c r="I92" s="34">
        <f t="shared" si="57"/>
        <v>0</v>
      </c>
      <c r="J92" s="34">
        <f t="shared" ref="J92:J112" si="58">K92+L92+M92</f>
        <v>0</v>
      </c>
      <c r="K92" s="114">
        <f>K93+K96</f>
        <v>0</v>
      </c>
      <c r="L92" s="114">
        <f t="shared" ref="L92:M92" si="59">L93+L96</f>
        <v>0</v>
      </c>
      <c r="M92" s="34">
        <f t="shared" si="59"/>
        <v>0</v>
      </c>
      <c r="N92" s="34">
        <f t="shared" si="25"/>
        <v>21016.2</v>
      </c>
      <c r="O92" s="34">
        <f>O93+O96</f>
        <v>0</v>
      </c>
      <c r="P92" s="34">
        <f t="shared" ref="P92:Q92" si="60">P93+P96</f>
        <v>21016.2</v>
      </c>
      <c r="Q92" s="34">
        <f t="shared" si="60"/>
        <v>0</v>
      </c>
      <c r="R92" s="34">
        <f t="shared" si="36"/>
        <v>24694.7</v>
      </c>
      <c r="S92" s="34">
        <f>S93+S96</f>
        <v>0</v>
      </c>
      <c r="T92" s="34">
        <f t="shared" ref="T92:U92" si="61">T93+T96</f>
        <v>24694.7</v>
      </c>
      <c r="U92" s="34">
        <f t="shared" si="61"/>
        <v>0</v>
      </c>
      <c r="V92" s="17">
        <f t="shared" si="43"/>
        <v>0</v>
      </c>
      <c r="W92" s="1"/>
      <c r="X92" s="7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</row>
    <row r="93" spans="1:101" s="33" customFormat="1" ht="38.25" customHeight="1" x14ac:dyDescent="0.25">
      <c r="A93" s="68" t="s">
        <v>120</v>
      </c>
      <c r="B93" s="65" t="s">
        <v>294</v>
      </c>
      <c r="C93" s="56" t="s">
        <v>22</v>
      </c>
      <c r="D93" s="56" t="s">
        <v>22</v>
      </c>
      <c r="E93" s="56" t="s">
        <v>22</v>
      </c>
      <c r="F93" s="32">
        <f t="shared" si="42"/>
        <v>0</v>
      </c>
      <c r="G93" s="32">
        <f>G95</f>
        <v>0</v>
      </c>
      <c r="H93" s="32">
        <f t="shared" ref="H93:I93" si="62">H95</f>
        <v>0</v>
      </c>
      <c r="I93" s="32">
        <f t="shared" si="62"/>
        <v>0</v>
      </c>
      <c r="J93" s="32">
        <f t="shared" si="58"/>
        <v>0</v>
      </c>
      <c r="K93" s="52">
        <f>K95</f>
        <v>0</v>
      </c>
      <c r="L93" s="52">
        <f t="shared" ref="L93:M93" si="63">L95</f>
        <v>0</v>
      </c>
      <c r="M93" s="32">
        <f t="shared" si="63"/>
        <v>0</v>
      </c>
      <c r="N93" s="32">
        <f t="shared" si="25"/>
        <v>0</v>
      </c>
      <c r="O93" s="32">
        <f>O95</f>
        <v>0</v>
      </c>
      <c r="P93" s="32">
        <f t="shared" ref="P93:Q93" si="64">P95</f>
        <v>0</v>
      </c>
      <c r="Q93" s="32">
        <f t="shared" si="64"/>
        <v>0</v>
      </c>
      <c r="R93" s="32">
        <f t="shared" si="36"/>
        <v>7000</v>
      </c>
      <c r="S93" s="32">
        <f>S95</f>
        <v>0</v>
      </c>
      <c r="T93" s="32">
        <f t="shared" ref="T93:U93" si="65">T95</f>
        <v>7000</v>
      </c>
      <c r="U93" s="32">
        <f t="shared" si="65"/>
        <v>0</v>
      </c>
      <c r="V93" s="41" t="e">
        <f t="shared" si="43"/>
        <v>#DIV/0!</v>
      </c>
      <c r="X93" s="29"/>
    </row>
    <row r="94" spans="1:101" s="33" customFormat="1" ht="18.75" customHeight="1" x14ac:dyDescent="0.25">
      <c r="A94" s="68"/>
      <c r="B94" s="51" t="s">
        <v>23</v>
      </c>
      <c r="C94" s="56"/>
      <c r="D94" s="56"/>
      <c r="E94" s="56"/>
      <c r="F94" s="32"/>
      <c r="G94" s="32"/>
      <c r="H94" s="32"/>
      <c r="I94" s="32"/>
      <c r="J94" s="32"/>
      <c r="K94" s="52"/>
      <c r="L94" s="52"/>
      <c r="M94" s="32"/>
      <c r="N94" s="32"/>
      <c r="O94" s="32"/>
      <c r="P94" s="32"/>
      <c r="Q94" s="32"/>
      <c r="R94" s="32"/>
      <c r="S94" s="32"/>
      <c r="T94" s="32"/>
      <c r="U94" s="32"/>
      <c r="V94" s="41"/>
      <c r="X94" s="29"/>
    </row>
    <row r="95" spans="1:101" s="33" customFormat="1" ht="68.25" customHeight="1" x14ac:dyDescent="0.25">
      <c r="A95" s="68"/>
      <c r="B95" s="51" t="s">
        <v>298</v>
      </c>
      <c r="C95" s="46" t="s">
        <v>296</v>
      </c>
      <c r="D95" s="47" t="s">
        <v>297</v>
      </c>
      <c r="E95" s="46" t="s">
        <v>295</v>
      </c>
      <c r="F95" s="32">
        <f t="shared" si="42"/>
        <v>0</v>
      </c>
      <c r="G95" s="32"/>
      <c r="H95" s="32"/>
      <c r="I95" s="32"/>
      <c r="J95" s="32">
        <f t="shared" si="58"/>
        <v>0</v>
      </c>
      <c r="K95" s="52"/>
      <c r="L95" s="52"/>
      <c r="M95" s="32"/>
      <c r="N95" s="32">
        <f t="shared" si="25"/>
        <v>0</v>
      </c>
      <c r="O95" s="32"/>
      <c r="P95" s="32"/>
      <c r="Q95" s="32"/>
      <c r="R95" s="32">
        <f t="shared" si="36"/>
        <v>7000</v>
      </c>
      <c r="S95" s="32">
        <v>0</v>
      </c>
      <c r="T95" s="32">
        <v>7000</v>
      </c>
      <c r="U95" s="32"/>
      <c r="V95" s="41" t="e">
        <f t="shared" si="43"/>
        <v>#DIV/0!</v>
      </c>
      <c r="X95" s="29"/>
    </row>
    <row r="96" spans="1:101" s="33" customFormat="1" ht="28.15" customHeight="1" x14ac:dyDescent="0.25">
      <c r="A96" s="68" t="s">
        <v>299</v>
      </c>
      <c r="B96" s="65" t="s">
        <v>121</v>
      </c>
      <c r="C96" s="56" t="s">
        <v>22</v>
      </c>
      <c r="D96" s="76" t="s">
        <v>22</v>
      </c>
      <c r="E96" s="56" t="s">
        <v>22</v>
      </c>
      <c r="F96" s="32">
        <f t="shared" si="42"/>
        <v>15242.9</v>
      </c>
      <c r="G96" s="32">
        <f>G101+G98+G99+G100</f>
        <v>0</v>
      </c>
      <c r="H96" s="32">
        <f t="shared" ref="H96:I96" si="66">H101+H98+H99+H100</f>
        <v>15242.9</v>
      </c>
      <c r="I96" s="32">
        <f t="shared" si="66"/>
        <v>0</v>
      </c>
      <c r="J96" s="32">
        <f t="shared" si="58"/>
        <v>0</v>
      </c>
      <c r="K96" s="52">
        <f>K98+K101+K99+K100</f>
        <v>0</v>
      </c>
      <c r="L96" s="52">
        <f t="shared" ref="L96:M96" si="67">L98+L101+L99+L100</f>
        <v>0</v>
      </c>
      <c r="M96" s="32">
        <f t="shared" si="67"/>
        <v>0</v>
      </c>
      <c r="N96" s="32">
        <f t="shared" si="25"/>
        <v>21016.2</v>
      </c>
      <c r="O96" s="32">
        <f>O101+O98+O99+O100</f>
        <v>0</v>
      </c>
      <c r="P96" s="32">
        <f t="shared" ref="P96:Q96" si="68">P101+P98+P99+P100</f>
        <v>21016.2</v>
      </c>
      <c r="Q96" s="32">
        <f t="shared" si="68"/>
        <v>0</v>
      </c>
      <c r="R96" s="32">
        <f t="shared" si="36"/>
        <v>17694.7</v>
      </c>
      <c r="S96" s="32">
        <f>S101+S98+S99+S100</f>
        <v>0</v>
      </c>
      <c r="T96" s="32">
        <f t="shared" ref="T96:U96" si="69">T101+T98+T99+T100</f>
        <v>17694.7</v>
      </c>
      <c r="U96" s="32">
        <f t="shared" si="69"/>
        <v>0</v>
      </c>
      <c r="V96" s="41">
        <f t="shared" si="43"/>
        <v>0</v>
      </c>
    </row>
    <row r="97" spans="1:101" s="33" customFormat="1" ht="21" customHeight="1" x14ac:dyDescent="0.25">
      <c r="A97" s="45"/>
      <c r="B97" s="66" t="s">
        <v>23</v>
      </c>
      <c r="C97" s="46"/>
      <c r="D97" s="47"/>
      <c r="E97" s="46"/>
      <c r="F97" s="32"/>
      <c r="G97" s="35"/>
      <c r="H97" s="35"/>
      <c r="I97" s="35"/>
      <c r="J97" s="32"/>
      <c r="K97" s="36"/>
      <c r="L97" s="36"/>
      <c r="M97" s="35"/>
      <c r="N97" s="32"/>
      <c r="O97" s="35"/>
      <c r="P97" s="35"/>
      <c r="Q97" s="35"/>
      <c r="R97" s="32"/>
      <c r="S97" s="35"/>
      <c r="T97" s="35"/>
      <c r="U97" s="35"/>
      <c r="V97" s="41"/>
    </row>
    <row r="98" spans="1:101" s="33" customFormat="1" ht="69" customHeight="1" x14ac:dyDescent="0.25">
      <c r="A98" s="45"/>
      <c r="B98" s="51" t="s">
        <v>122</v>
      </c>
      <c r="C98" s="46" t="s">
        <v>123</v>
      </c>
      <c r="D98" s="47" t="s">
        <v>124</v>
      </c>
      <c r="E98" s="46" t="s">
        <v>125</v>
      </c>
      <c r="F98" s="32">
        <f t="shared" si="42"/>
        <v>780.4</v>
      </c>
      <c r="G98" s="35">
        <v>0</v>
      </c>
      <c r="H98" s="35">
        <v>780.4</v>
      </c>
      <c r="I98" s="35"/>
      <c r="J98" s="32">
        <f t="shared" si="58"/>
        <v>0</v>
      </c>
      <c r="K98" s="36"/>
      <c r="L98" s="36"/>
      <c r="M98" s="35"/>
      <c r="N98" s="32">
        <f t="shared" si="25"/>
        <v>11444.1</v>
      </c>
      <c r="O98" s="35">
        <v>0</v>
      </c>
      <c r="P98" s="35">
        <v>11444.1</v>
      </c>
      <c r="Q98" s="35"/>
      <c r="R98" s="32">
        <f t="shared" si="36"/>
        <v>3398.4</v>
      </c>
      <c r="S98" s="35">
        <v>0</v>
      </c>
      <c r="T98" s="35">
        <v>3398.4</v>
      </c>
      <c r="U98" s="35"/>
      <c r="V98" s="41">
        <f t="shared" si="43"/>
        <v>0</v>
      </c>
    </row>
    <row r="99" spans="1:101" s="33" customFormat="1" ht="69" customHeight="1" x14ac:dyDescent="0.25">
      <c r="A99" s="45"/>
      <c r="B99" s="51" t="s">
        <v>126</v>
      </c>
      <c r="C99" s="46" t="s">
        <v>123</v>
      </c>
      <c r="D99" s="47" t="s">
        <v>124</v>
      </c>
      <c r="E99" s="46" t="s">
        <v>127</v>
      </c>
      <c r="F99" s="32">
        <f t="shared" si="42"/>
        <v>0</v>
      </c>
      <c r="G99" s="35">
        <v>0</v>
      </c>
      <c r="H99" s="35">
        <v>0</v>
      </c>
      <c r="I99" s="35"/>
      <c r="J99" s="32">
        <f t="shared" si="58"/>
        <v>0</v>
      </c>
      <c r="K99" s="36"/>
      <c r="L99" s="36"/>
      <c r="M99" s="35"/>
      <c r="N99" s="32">
        <f t="shared" si="25"/>
        <v>4160.2</v>
      </c>
      <c r="O99" s="35">
        <v>0</v>
      </c>
      <c r="P99" s="35">
        <v>4160.2</v>
      </c>
      <c r="Q99" s="35"/>
      <c r="R99" s="32">
        <f t="shared" si="36"/>
        <v>2004.5</v>
      </c>
      <c r="S99" s="35">
        <v>0</v>
      </c>
      <c r="T99" s="35">
        <v>2004.5</v>
      </c>
      <c r="U99" s="35"/>
      <c r="V99" s="41" t="e">
        <f t="shared" si="43"/>
        <v>#DIV/0!</v>
      </c>
    </row>
    <row r="100" spans="1:101" s="33" customFormat="1" ht="69" customHeight="1" x14ac:dyDescent="0.25">
      <c r="A100" s="45"/>
      <c r="B100" s="51" t="s">
        <v>128</v>
      </c>
      <c r="C100" s="46" t="s">
        <v>123</v>
      </c>
      <c r="D100" s="47" t="s">
        <v>124</v>
      </c>
      <c r="E100" s="46" t="s">
        <v>129</v>
      </c>
      <c r="F100" s="32">
        <f t="shared" si="42"/>
        <v>8527</v>
      </c>
      <c r="G100" s="35">
        <v>0</v>
      </c>
      <c r="H100" s="35">
        <v>8527</v>
      </c>
      <c r="I100" s="35"/>
      <c r="J100" s="32">
        <f t="shared" si="58"/>
        <v>0</v>
      </c>
      <c r="K100" s="36"/>
      <c r="L100" s="36"/>
      <c r="M100" s="35"/>
      <c r="N100" s="32">
        <f t="shared" si="25"/>
        <v>2046.1</v>
      </c>
      <c r="O100" s="35">
        <v>0</v>
      </c>
      <c r="P100" s="35">
        <v>2046.1</v>
      </c>
      <c r="Q100" s="35"/>
      <c r="R100" s="32">
        <f t="shared" si="36"/>
        <v>2977.8</v>
      </c>
      <c r="S100" s="35">
        <v>0</v>
      </c>
      <c r="T100" s="35">
        <v>2977.8</v>
      </c>
      <c r="U100" s="35"/>
      <c r="V100" s="41">
        <f t="shared" si="43"/>
        <v>0</v>
      </c>
    </row>
    <row r="101" spans="1:101" s="33" customFormat="1" ht="97.5" customHeight="1" x14ac:dyDescent="0.25">
      <c r="A101" s="45"/>
      <c r="B101" s="51" t="s">
        <v>130</v>
      </c>
      <c r="C101" s="46" t="s">
        <v>123</v>
      </c>
      <c r="D101" s="47" t="s">
        <v>124</v>
      </c>
      <c r="E101" s="46" t="s">
        <v>131</v>
      </c>
      <c r="F101" s="32">
        <f t="shared" si="42"/>
        <v>5935.5</v>
      </c>
      <c r="G101" s="35">
        <v>0</v>
      </c>
      <c r="H101" s="35">
        <v>5935.5</v>
      </c>
      <c r="I101" s="35"/>
      <c r="J101" s="32">
        <f t="shared" si="58"/>
        <v>0</v>
      </c>
      <c r="K101" s="36"/>
      <c r="L101" s="36"/>
      <c r="M101" s="35"/>
      <c r="N101" s="32">
        <f t="shared" si="25"/>
        <v>3365.8</v>
      </c>
      <c r="O101" s="35">
        <v>0</v>
      </c>
      <c r="P101" s="35">
        <v>3365.8</v>
      </c>
      <c r="Q101" s="35"/>
      <c r="R101" s="32">
        <f t="shared" si="36"/>
        <v>9314</v>
      </c>
      <c r="S101" s="35">
        <v>0</v>
      </c>
      <c r="T101" s="35">
        <v>9314</v>
      </c>
      <c r="U101" s="35"/>
      <c r="V101" s="41">
        <f t="shared" si="43"/>
        <v>0</v>
      </c>
    </row>
    <row r="102" spans="1:101" s="23" customFormat="1" ht="39" customHeight="1" x14ac:dyDescent="0.25">
      <c r="A102" s="14" t="s">
        <v>132</v>
      </c>
      <c r="B102" s="54" t="s">
        <v>133</v>
      </c>
      <c r="C102" s="16" t="s">
        <v>22</v>
      </c>
      <c r="D102" s="16" t="s">
        <v>22</v>
      </c>
      <c r="E102" s="16" t="s">
        <v>22</v>
      </c>
      <c r="F102" s="34">
        <f t="shared" si="42"/>
        <v>8485749.8000000007</v>
      </c>
      <c r="G102" s="34">
        <f>G103+G125+G113+G117+G121+G109+G130</f>
        <v>2556821.7999999998</v>
      </c>
      <c r="H102" s="34">
        <f>H103+H125+H113+H117+H121+H109+H130</f>
        <v>5390694.2999999998</v>
      </c>
      <c r="I102" s="34">
        <f>I103+I125+I113+I117+I121+I109+I130</f>
        <v>538233.69999999995</v>
      </c>
      <c r="J102" s="34">
        <f>K102+L102+M102</f>
        <v>808175.9</v>
      </c>
      <c r="K102" s="114">
        <f>K103+K125+K113+K117+K121+K109+K130</f>
        <v>690669.2</v>
      </c>
      <c r="L102" s="114">
        <f>L103+L125+L113+L117+L121+L109+L130</f>
        <v>55516.4</v>
      </c>
      <c r="M102" s="34">
        <f>M103+M125+M113+M117+M121+M109+M130</f>
        <v>61990.3</v>
      </c>
      <c r="N102" s="34">
        <f>O102+P102+Q102</f>
        <v>8000026.5999999996</v>
      </c>
      <c r="O102" s="34">
        <f>O103+O125+O113+O117+O121+O109+O130</f>
        <v>1943845.7</v>
      </c>
      <c r="P102" s="34">
        <f>P103+P125+P113+P117+P121+P109+P130</f>
        <v>5925381.7999999998</v>
      </c>
      <c r="Q102" s="34">
        <f>Q103+Q125+Q113+Q117+Q121+Q109+Q130</f>
        <v>130799.1</v>
      </c>
      <c r="R102" s="34">
        <f>S102+T102+U102</f>
        <v>7935474.2999999998</v>
      </c>
      <c r="S102" s="34">
        <f>S103+S125+S113+S117+S121+S109+S130</f>
        <v>2095442.1</v>
      </c>
      <c r="T102" s="34">
        <f>T103+T125+T113+T117+T121+T109+T130</f>
        <v>5771093.5999999996</v>
      </c>
      <c r="U102" s="34">
        <f>U103+U125+U113+U117+U121+U109+U130</f>
        <v>68938.600000000006</v>
      </c>
      <c r="V102" s="17">
        <f t="shared" si="43"/>
        <v>9.5000000000000001E-2</v>
      </c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</row>
    <row r="103" spans="1:101" s="33" customFormat="1" ht="36.75" customHeight="1" x14ac:dyDescent="0.25">
      <c r="A103" s="68" t="s">
        <v>134</v>
      </c>
      <c r="B103" s="65" t="s">
        <v>135</v>
      </c>
      <c r="C103" s="56" t="s">
        <v>22</v>
      </c>
      <c r="D103" s="56" t="s">
        <v>22</v>
      </c>
      <c r="E103" s="56" t="s">
        <v>22</v>
      </c>
      <c r="F103" s="32">
        <f t="shared" si="42"/>
        <v>6969940.2000000002</v>
      </c>
      <c r="G103" s="32">
        <f>SUM(G105:G108)</f>
        <v>2175722.2999999998</v>
      </c>
      <c r="H103" s="32">
        <f t="shared" ref="H103:I103" si="70">SUM(H105:H108)</f>
        <v>4390555.5999999996</v>
      </c>
      <c r="I103" s="32">
        <f t="shared" si="70"/>
        <v>403662.3</v>
      </c>
      <c r="J103" s="32">
        <f t="shared" si="58"/>
        <v>808175.9</v>
      </c>
      <c r="K103" s="52">
        <f>SUM(K105:K108)</f>
        <v>690669.2</v>
      </c>
      <c r="L103" s="52">
        <f t="shared" ref="L103:M103" si="71">SUM(L105:L108)</f>
        <v>55516.4</v>
      </c>
      <c r="M103" s="32">
        <f t="shared" si="71"/>
        <v>61990.3</v>
      </c>
      <c r="N103" s="32">
        <f t="shared" si="25"/>
        <v>6497757.7999999998</v>
      </c>
      <c r="O103" s="32">
        <f>SUM(O105:O108)</f>
        <v>1557654.1</v>
      </c>
      <c r="P103" s="32">
        <f t="shared" ref="P103:Q103" si="72">SUM(P105:P108)</f>
        <v>4877003.7</v>
      </c>
      <c r="Q103" s="32">
        <f t="shared" si="72"/>
        <v>63100</v>
      </c>
      <c r="R103" s="32">
        <f t="shared" si="36"/>
        <v>6091498.2000000002</v>
      </c>
      <c r="S103" s="32">
        <f>SUM(S105:S108)</f>
        <v>1603954.5</v>
      </c>
      <c r="T103" s="32">
        <f t="shared" ref="T103:U103" si="73">SUM(T105:T108)</f>
        <v>4424443.7</v>
      </c>
      <c r="U103" s="32">
        <f t="shared" si="73"/>
        <v>63100</v>
      </c>
      <c r="V103" s="41">
        <f t="shared" si="43"/>
        <v>0.11600000000000001</v>
      </c>
    </row>
    <row r="104" spans="1:101" s="33" customFormat="1" ht="18.75" x14ac:dyDescent="0.25">
      <c r="A104" s="45"/>
      <c r="B104" s="66" t="s">
        <v>23</v>
      </c>
      <c r="C104" s="63"/>
      <c r="D104" s="63"/>
      <c r="E104" s="63"/>
      <c r="F104" s="32"/>
      <c r="G104" s="32"/>
      <c r="H104" s="32"/>
      <c r="I104" s="32"/>
      <c r="J104" s="32"/>
      <c r="K104" s="52"/>
      <c r="L104" s="52"/>
      <c r="M104" s="32"/>
      <c r="N104" s="32"/>
      <c r="O104" s="32"/>
      <c r="P104" s="32"/>
      <c r="Q104" s="32"/>
      <c r="R104" s="32"/>
      <c r="S104" s="32"/>
      <c r="T104" s="32"/>
      <c r="U104" s="32"/>
      <c r="V104" s="41"/>
    </row>
    <row r="105" spans="1:101" s="33" customFormat="1" ht="93" customHeight="1" x14ac:dyDescent="0.25">
      <c r="A105" s="45"/>
      <c r="B105" s="51" t="s">
        <v>136</v>
      </c>
      <c r="C105" s="47" t="s">
        <v>137</v>
      </c>
      <c r="D105" s="47" t="s">
        <v>138</v>
      </c>
      <c r="E105" s="46" t="s">
        <v>139</v>
      </c>
      <c r="F105" s="32">
        <f t="shared" si="42"/>
        <v>4480158.8</v>
      </c>
      <c r="G105" s="35">
        <v>89603.199999999997</v>
      </c>
      <c r="H105" s="35">
        <v>4390555.5999999996</v>
      </c>
      <c r="I105" s="35"/>
      <c r="J105" s="32">
        <f t="shared" si="58"/>
        <v>56649.4</v>
      </c>
      <c r="K105" s="36">
        <v>1133</v>
      </c>
      <c r="L105" s="36">
        <v>55516.43</v>
      </c>
      <c r="M105" s="35"/>
      <c r="N105" s="32">
        <f t="shared" ref="N105:N112" si="74">O105+P105+Q105</f>
        <v>2959348.9</v>
      </c>
      <c r="O105" s="35">
        <v>59187</v>
      </c>
      <c r="P105" s="35">
        <v>2900161.9</v>
      </c>
      <c r="Q105" s="35"/>
      <c r="R105" s="32">
        <f t="shared" si="36"/>
        <v>3397991.5</v>
      </c>
      <c r="S105" s="35">
        <v>67959.8</v>
      </c>
      <c r="T105" s="35">
        <v>3330031.7</v>
      </c>
      <c r="U105" s="35"/>
      <c r="V105" s="41">
        <f t="shared" si="43"/>
        <v>1.2999999999999999E-2</v>
      </c>
    </row>
    <row r="106" spans="1:101" s="33" customFormat="1" ht="99" customHeight="1" x14ac:dyDescent="0.25">
      <c r="A106" s="45"/>
      <c r="B106" s="51" t="s">
        <v>305</v>
      </c>
      <c r="C106" s="47" t="s">
        <v>137</v>
      </c>
      <c r="D106" s="47" t="s">
        <v>138</v>
      </c>
      <c r="E106" s="46" t="s">
        <v>304</v>
      </c>
      <c r="F106" s="32">
        <f t="shared" si="42"/>
        <v>0</v>
      </c>
      <c r="G106" s="35">
        <v>0</v>
      </c>
      <c r="H106" s="35">
        <v>0</v>
      </c>
      <c r="I106" s="35"/>
      <c r="J106" s="32">
        <f t="shared" si="58"/>
        <v>0</v>
      </c>
      <c r="K106" s="36"/>
      <c r="L106" s="36"/>
      <c r="M106" s="35"/>
      <c r="N106" s="32">
        <f t="shared" si="74"/>
        <v>2017185.8</v>
      </c>
      <c r="O106" s="35">
        <v>40344</v>
      </c>
      <c r="P106" s="35">
        <v>1976841.8</v>
      </c>
      <c r="Q106" s="35"/>
      <c r="R106" s="32">
        <f t="shared" si="36"/>
        <v>1116747</v>
      </c>
      <c r="S106" s="35">
        <v>22335</v>
      </c>
      <c r="T106" s="35">
        <v>1094412</v>
      </c>
      <c r="U106" s="35"/>
      <c r="V106" s="41" t="e">
        <f t="shared" si="43"/>
        <v>#DIV/0!</v>
      </c>
    </row>
    <row r="107" spans="1:101" s="33" customFormat="1" ht="99.75" customHeight="1" x14ac:dyDescent="0.25">
      <c r="A107" s="45"/>
      <c r="B107" s="51" t="s">
        <v>306</v>
      </c>
      <c r="C107" s="47" t="s">
        <v>137</v>
      </c>
      <c r="D107" s="47" t="s">
        <v>138</v>
      </c>
      <c r="E107" s="55" t="s">
        <v>140</v>
      </c>
      <c r="F107" s="32">
        <f t="shared" si="42"/>
        <v>1369119.1</v>
      </c>
      <c r="G107" s="35">
        <v>1369119.1</v>
      </c>
      <c r="H107" s="35">
        <v>0</v>
      </c>
      <c r="I107" s="35"/>
      <c r="J107" s="32">
        <f t="shared" si="58"/>
        <v>585374.6</v>
      </c>
      <c r="K107" s="36">
        <v>585374.6</v>
      </c>
      <c r="L107" s="36">
        <v>0</v>
      </c>
      <c r="M107" s="35"/>
      <c r="N107" s="32">
        <f t="shared" si="74"/>
        <v>741123.1</v>
      </c>
      <c r="O107" s="35">
        <v>741123.1</v>
      </c>
      <c r="P107" s="35">
        <v>0</v>
      </c>
      <c r="Q107" s="43"/>
      <c r="R107" s="32">
        <f t="shared" si="36"/>
        <v>1513659.7</v>
      </c>
      <c r="S107" s="35">
        <v>1513659.7</v>
      </c>
      <c r="T107" s="35">
        <v>0</v>
      </c>
      <c r="U107" s="43"/>
      <c r="V107" s="41">
        <f t="shared" si="43"/>
        <v>0.42799999999999999</v>
      </c>
      <c r="W107" s="29"/>
      <c r="X107" s="29"/>
    </row>
    <row r="108" spans="1:101" s="33" customFormat="1" ht="156" customHeight="1" x14ac:dyDescent="0.25">
      <c r="A108" s="45"/>
      <c r="B108" s="51" t="s">
        <v>307</v>
      </c>
      <c r="C108" s="47" t="s">
        <v>137</v>
      </c>
      <c r="D108" s="47" t="s">
        <v>138</v>
      </c>
      <c r="E108" s="55" t="s">
        <v>239</v>
      </c>
      <c r="F108" s="32">
        <f t="shared" si="42"/>
        <v>1120662.3</v>
      </c>
      <c r="G108" s="35">
        <v>717000</v>
      </c>
      <c r="H108" s="35">
        <v>0</v>
      </c>
      <c r="I108" s="35">
        <v>403662.3</v>
      </c>
      <c r="J108" s="32">
        <f t="shared" si="58"/>
        <v>166151.9</v>
      </c>
      <c r="K108" s="36">
        <v>104161.60000000001</v>
      </c>
      <c r="L108" s="36">
        <v>0</v>
      </c>
      <c r="M108" s="35">
        <v>61990.3</v>
      </c>
      <c r="N108" s="32">
        <f t="shared" si="74"/>
        <v>780100</v>
      </c>
      <c r="O108" s="35">
        <v>717000</v>
      </c>
      <c r="P108" s="35">
        <v>0</v>
      </c>
      <c r="Q108" s="43">
        <v>63100</v>
      </c>
      <c r="R108" s="32">
        <f t="shared" si="36"/>
        <v>63100</v>
      </c>
      <c r="S108" s="35">
        <v>0</v>
      </c>
      <c r="T108" s="35">
        <v>0</v>
      </c>
      <c r="U108" s="43">
        <v>63100</v>
      </c>
      <c r="V108" s="41">
        <f t="shared" si="43"/>
        <v>0.14799999999999999</v>
      </c>
      <c r="W108" s="29"/>
      <c r="X108" s="29"/>
    </row>
    <row r="109" spans="1:101" s="33" customFormat="1" ht="33" customHeight="1" x14ac:dyDescent="0.25">
      <c r="A109" s="68" t="s">
        <v>141</v>
      </c>
      <c r="B109" s="65" t="s">
        <v>142</v>
      </c>
      <c r="C109" s="56" t="s">
        <v>22</v>
      </c>
      <c r="D109" s="56" t="s">
        <v>22</v>
      </c>
      <c r="E109" s="56" t="s">
        <v>22</v>
      </c>
      <c r="F109" s="32">
        <f t="shared" si="42"/>
        <v>228215</v>
      </c>
      <c r="G109" s="32">
        <f>G111+G112</f>
        <v>66000</v>
      </c>
      <c r="H109" s="32">
        <f t="shared" ref="H109:U109" si="75">H111+H112</f>
        <v>126855.7</v>
      </c>
      <c r="I109" s="32">
        <v>35359.300000000003</v>
      </c>
      <c r="J109" s="32">
        <f t="shared" si="58"/>
        <v>0</v>
      </c>
      <c r="K109" s="52">
        <f t="shared" si="75"/>
        <v>0</v>
      </c>
      <c r="L109" s="52">
        <f t="shared" si="75"/>
        <v>0</v>
      </c>
      <c r="M109" s="32">
        <f t="shared" si="75"/>
        <v>0</v>
      </c>
      <c r="N109" s="32">
        <f t="shared" si="74"/>
        <v>0</v>
      </c>
      <c r="O109" s="32">
        <f t="shared" si="75"/>
        <v>0</v>
      </c>
      <c r="P109" s="32">
        <f t="shared" si="75"/>
        <v>0</v>
      </c>
      <c r="Q109" s="32">
        <f t="shared" si="75"/>
        <v>0</v>
      </c>
      <c r="R109" s="32">
        <f t="shared" si="36"/>
        <v>0</v>
      </c>
      <c r="S109" s="32">
        <f t="shared" si="75"/>
        <v>0</v>
      </c>
      <c r="T109" s="32">
        <f t="shared" si="75"/>
        <v>0</v>
      </c>
      <c r="U109" s="32">
        <f t="shared" si="75"/>
        <v>0</v>
      </c>
      <c r="V109" s="41">
        <f t="shared" si="43"/>
        <v>0</v>
      </c>
      <c r="W109" s="29"/>
      <c r="X109" s="29"/>
    </row>
    <row r="110" spans="1:101" s="33" customFormat="1" ht="18.75" customHeight="1" x14ac:dyDescent="0.25">
      <c r="A110" s="45"/>
      <c r="B110" s="66" t="s">
        <v>23</v>
      </c>
      <c r="C110" s="63"/>
      <c r="D110" s="63"/>
      <c r="E110" s="63"/>
      <c r="F110" s="32"/>
      <c r="G110" s="35"/>
      <c r="H110" s="35"/>
      <c r="I110" s="35"/>
      <c r="J110" s="32"/>
      <c r="K110" s="36"/>
      <c r="L110" s="36"/>
      <c r="M110" s="35"/>
      <c r="N110" s="32"/>
      <c r="O110" s="35"/>
      <c r="P110" s="35"/>
      <c r="Q110" s="32"/>
      <c r="R110" s="32"/>
      <c r="S110" s="35"/>
      <c r="T110" s="35"/>
      <c r="U110" s="32"/>
      <c r="V110" s="41"/>
      <c r="W110" s="29"/>
      <c r="X110" s="29"/>
    </row>
    <row r="111" spans="1:101" s="33" customFormat="1" ht="66" customHeight="1" x14ac:dyDescent="0.25">
      <c r="A111" s="45"/>
      <c r="B111" s="51" t="s">
        <v>143</v>
      </c>
      <c r="C111" s="47" t="s">
        <v>62</v>
      </c>
      <c r="D111" s="47" t="s">
        <v>63</v>
      </c>
      <c r="E111" s="46" t="s">
        <v>144</v>
      </c>
      <c r="F111" s="32">
        <f t="shared" si="42"/>
        <v>132837.29999999999</v>
      </c>
      <c r="G111" s="35">
        <v>0</v>
      </c>
      <c r="H111" s="35">
        <v>126855.67999999999</v>
      </c>
      <c r="I111" s="35">
        <v>5981.6</v>
      </c>
      <c r="J111" s="32">
        <f t="shared" si="58"/>
        <v>0</v>
      </c>
      <c r="K111" s="36"/>
      <c r="L111" s="36"/>
      <c r="M111" s="35"/>
      <c r="N111" s="32">
        <f t="shared" si="74"/>
        <v>0</v>
      </c>
      <c r="O111" s="35"/>
      <c r="P111" s="35"/>
      <c r="Q111" s="32"/>
      <c r="R111" s="32">
        <f t="shared" si="36"/>
        <v>0</v>
      </c>
      <c r="S111" s="35"/>
      <c r="T111" s="35"/>
      <c r="U111" s="32"/>
      <c r="V111" s="41">
        <f t="shared" si="43"/>
        <v>0</v>
      </c>
      <c r="W111" s="29"/>
      <c r="X111" s="29"/>
    </row>
    <row r="112" spans="1:101" s="33" customFormat="1" ht="68.25" customHeight="1" x14ac:dyDescent="0.25">
      <c r="A112" s="45"/>
      <c r="B112" s="51" t="s">
        <v>240</v>
      </c>
      <c r="C112" s="47" t="s">
        <v>62</v>
      </c>
      <c r="D112" s="47" t="s">
        <v>63</v>
      </c>
      <c r="E112" s="46" t="s">
        <v>241</v>
      </c>
      <c r="F112" s="32">
        <f t="shared" si="42"/>
        <v>93675.7</v>
      </c>
      <c r="G112" s="35">
        <v>66000</v>
      </c>
      <c r="H112" s="35">
        <v>0</v>
      </c>
      <c r="I112" s="35">
        <v>27675.7</v>
      </c>
      <c r="J112" s="32">
        <f t="shared" si="58"/>
        <v>0</v>
      </c>
      <c r="K112" s="36"/>
      <c r="L112" s="36"/>
      <c r="M112" s="35"/>
      <c r="N112" s="32">
        <f t="shared" si="74"/>
        <v>0</v>
      </c>
      <c r="O112" s="35"/>
      <c r="P112" s="35"/>
      <c r="Q112" s="32"/>
      <c r="R112" s="32">
        <f t="shared" si="36"/>
        <v>0</v>
      </c>
      <c r="S112" s="35"/>
      <c r="T112" s="35"/>
      <c r="U112" s="32"/>
      <c r="V112" s="41">
        <f t="shared" si="43"/>
        <v>0</v>
      </c>
      <c r="W112" s="29"/>
      <c r="X112" s="29"/>
    </row>
    <row r="113" spans="1:22" s="33" customFormat="1" ht="36.75" customHeight="1" x14ac:dyDescent="0.25">
      <c r="A113" s="68" t="s">
        <v>145</v>
      </c>
      <c r="B113" s="65" t="s">
        <v>146</v>
      </c>
      <c r="C113" s="56" t="s">
        <v>22</v>
      </c>
      <c r="D113" s="56" t="s">
        <v>22</v>
      </c>
      <c r="E113" s="56" t="s">
        <v>22</v>
      </c>
      <c r="F113" s="32">
        <f t="shared" si="42"/>
        <v>439212.79999999999</v>
      </c>
      <c r="G113" s="32">
        <f>SUM(G115:G116)</f>
        <v>7850.9</v>
      </c>
      <c r="H113" s="32">
        <f t="shared" ref="H113:M113" si="76">SUM(H115:H116)</f>
        <v>384691.5</v>
      </c>
      <c r="I113" s="32">
        <f t="shared" si="76"/>
        <v>46670.400000000001</v>
      </c>
      <c r="J113" s="32">
        <f t="shared" si="76"/>
        <v>0</v>
      </c>
      <c r="K113" s="52">
        <f t="shared" si="76"/>
        <v>0</v>
      </c>
      <c r="L113" s="52">
        <f t="shared" si="76"/>
        <v>0</v>
      </c>
      <c r="M113" s="32">
        <f t="shared" si="76"/>
        <v>0</v>
      </c>
      <c r="N113" s="32">
        <f t="shared" ref="N113:N183" si="77">O113+P113+Q113</f>
        <v>274519.7</v>
      </c>
      <c r="O113" s="32">
        <f>SUM(O115:O116)</f>
        <v>5438.4</v>
      </c>
      <c r="P113" s="32">
        <f t="shared" ref="P113:Q113" si="78">SUM(P115:P116)</f>
        <v>266481.3</v>
      </c>
      <c r="Q113" s="32">
        <f t="shared" si="78"/>
        <v>2600</v>
      </c>
      <c r="R113" s="32">
        <f t="shared" ref="R113:R183" si="79">S113+T113+U113</f>
        <v>277568.90000000002</v>
      </c>
      <c r="S113" s="32">
        <f>SUM(S115:S116)</f>
        <v>5499.4</v>
      </c>
      <c r="T113" s="32">
        <f t="shared" ref="T113:U113" si="80">SUM(T115:T116)</f>
        <v>269469.5</v>
      </c>
      <c r="U113" s="32">
        <f t="shared" si="80"/>
        <v>2600</v>
      </c>
      <c r="V113" s="41">
        <f t="shared" si="43"/>
        <v>0</v>
      </c>
    </row>
    <row r="114" spans="1:22" s="33" customFormat="1" ht="18.75" x14ac:dyDescent="0.25">
      <c r="A114" s="45"/>
      <c r="B114" s="66" t="s">
        <v>23</v>
      </c>
      <c r="C114" s="63"/>
      <c r="D114" s="63"/>
      <c r="E114" s="63"/>
      <c r="F114" s="32"/>
      <c r="G114" s="35"/>
      <c r="H114" s="35"/>
      <c r="I114" s="35"/>
      <c r="J114" s="32"/>
      <c r="K114" s="36"/>
      <c r="L114" s="36"/>
      <c r="M114" s="35"/>
      <c r="N114" s="32"/>
      <c r="O114" s="35"/>
      <c r="P114" s="35"/>
      <c r="Q114" s="35"/>
      <c r="R114" s="32"/>
      <c r="S114" s="35"/>
      <c r="T114" s="35"/>
      <c r="U114" s="35"/>
      <c r="V114" s="41"/>
    </row>
    <row r="115" spans="1:22" s="33" customFormat="1" ht="75" customHeight="1" x14ac:dyDescent="0.25">
      <c r="A115" s="45"/>
      <c r="B115" s="51" t="s">
        <v>147</v>
      </c>
      <c r="C115" s="46" t="s">
        <v>62</v>
      </c>
      <c r="D115" s="47" t="s">
        <v>63</v>
      </c>
      <c r="E115" s="46" t="s">
        <v>148</v>
      </c>
      <c r="F115" s="32">
        <f t="shared" si="42"/>
        <v>123475</v>
      </c>
      <c r="G115" s="35">
        <v>2186.9</v>
      </c>
      <c r="H115" s="35">
        <v>107156.5</v>
      </c>
      <c r="I115" s="35">
        <v>14131.6</v>
      </c>
      <c r="J115" s="32">
        <f>SUM(K115:M115)</f>
        <v>0</v>
      </c>
      <c r="K115" s="36"/>
      <c r="L115" s="36"/>
      <c r="M115" s="35"/>
      <c r="N115" s="32">
        <f t="shared" si="77"/>
        <v>0</v>
      </c>
      <c r="O115" s="35">
        <v>0</v>
      </c>
      <c r="P115" s="35">
        <v>0</v>
      </c>
      <c r="Q115" s="35"/>
      <c r="R115" s="32">
        <f t="shared" si="79"/>
        <v>0</v>
      </c>
      <c r="S115" s="35">
        <v>0</v>
      </c>
      <c r="T115" s="35">
        <v>0</v>
      </c>
      <c r="U115" s="35"/>
      <c r="V115" s="41">
        <f t="shared" si="43"/>
        <v>0</v>
      </c>
    </row>
    <row r="116" spans="1:22" s="33" customFormat="1" ht="55.5" customHeight="1" x14ac:dyDescent="0.25">
      <c r="A116" s="45"/>
      <c r="B116" s="51" t="s">
        <v>149</v>
      </c>
      <c r="C116" s="46" t="s">
        <v>62</v>
      </c>
      <c r="D116" s="47" t="s">
        <v>63</v>
      </c>
      <c r="E116" s="46" t="s">
        <v>150</v>
      </c>
      <c r="F116" s="32">
        <f t="shared" si="42"/>
        <v>315737.8</v>
      </c>
      <c r="G116" s="35">
        <v>5664</v>
      </c>
      <c r="H116" s="35">
        <v>277535</v>
      </c>
      <c r="I116" s="35">
        <v>32538.799999999999</v>
      </c>
      <c r="J116" s="32">
        <f t="shared" ref="J116:J127" si="81">K116+L116+M116</f>
        <v>0</v>
      </c>
      <c r="K116" s="36"/>
      <c r="L116" s="36"/>
      <c r="M116" s="35"/>
      <c r="N116" s="32">
        <f t="shared" si="77"/>
        <v>274519.7</v>
      </c>
      <c r="O116" s="35">
        <v>5438.4</v>
      </c>
      <c r="P116" s="35">
        <v>266481.3</v>
      </c>
      <c r="Q116" s="35">
        <v>2600</v>
      </c>
      <c r="R116" s="32">
        <f t="shared" si="79"/>
        <v>277568.90000000002</v>
      </c>
      <c r="S116" s="35">
        <v>5499.4</v>
      </c>
      <c r="T116" s="35">
        <v>269469.5</v>
      </c>
      <c r="U116" s="35">
        <v>2600</v>
      </c>
      <c r="V116" s="41">
        <f t="shared" si="43"/>
        <v>0</v>
      </c>
    </row>
    <row r="117" spans="1:22" s="33" customFormat="1" ht="48" customHeight="1" x14ac:dyDescent="0.25">
      <c r="A117" s="68" t="s">
        <v>151</v>
      </c>
      <c r="B117" s="65" t="s">
        <v>152</v>
      </c>
      <c r="C117" s="56" t="s">
        <v>22</v>
      </c>
      <c r="D117" s="76" t="s">
        <v>22</v>
      </c>
      <c r="E117" s="56" t="s">
        <v>22</v>
      </c>
      <c r="F117" s="32">
        <f t="shared" si="42"/>
        <v>48378.400000000001</v>
      </c>
      <c r="G117" s="35">
        <f>G119+G120</f>
        <v>4887.6000000000004</v>
      </c>
      <c r="H117" s="35">
        <f t="shared" ref="H117:I117" si="82">H119+H120</f>
        <v>43490.8</v>
      </c>
      <c r="I117" s="35">
        <f t="shared" si="82"/>
        <v>0</v>
      </c>
      <c r="J117" s="32">
        <f t="shared" si="81"/>
        <v>0</v>
      </c>
      <c r="K117" s="36">
        <f>K119+K120</f>
        <v>0</v>
      </c>
      <c r="L117" s="36">
        <f t="shared" ref="L117:M117" si="83">L119+L120</f>
        <v>0</v>
      </c>
      <c r="M117" s="35">
        <f t="shared" si="83"/>
        <v>0</v>
      </c>
      <c r="N117" s="32">
        <f t="shared" si="77"/>
        <v>139774.5</v>
      </c>
      <c r="O117" s="35">
        <f>O119+O120</f>
        <v>2795.5</v>
      </c>
      <c r="P117" s="35">
        <f t="shared" ref="P117:Q117" si="84">P119+P120</f>
        <v>136979</v>
      </c>
      <c r="Q117" s="35">
        <f t="shared" si="84"/>
        <v>0</v>
      </c>
      <c r="R117" s="32">
        <f t="shared" si="79"/>
        <v>141266.1</v>
      </c>
      <c r="S117" s="35">
        <f>S119+S120</f>
        <v>2825.5</v>
      </c>
      <c r="T117" s="35">
        <f t="shared" ref="T117:U117" si="85">T119+T120</f>
        <v>138440.6</v>
      </c>
      <c r="U117" s="35">
        <f t="shared" si="85"/>
        <v>0</v>
      </c>
      <c r="V117" s="41">
        <f t="shared" si="43"/>
        <v>0</v>
      </c>
    </row>
    <row r="118" spans="1:22" s="33" customFormat="1" ht="18.75" customHeight="1" x14ac:dyDescent="0.25">
      <c r="A118" s="45"/>
      <c r="B118" s="51" t="s">
        <v>23</v>
      </c>
      <c r="C118" s="46"/>
      <c r="D118" s="47"/>
      <c r="E118" s="46"/>
      <c r="F118" s="32"/>
      <c r="G118" s="35"/>
      <c r="H118" s="35"/>
      <c r="I118" s="35"/>
      <c r="J118" s="32"/>
      <c r="K118" s="36"/>
      <c r="L118" s="36"/>
      <c r="M118" s="35"/>
      <c r="N118" s="32"/>
      <c r="O118" s="35"/>
      <c r="P118" s="35"/>
      <c r="Q118" s="35"/>
      <c r="R118" s="32"/>
      <c r="S118" s="35"/>
      <c r="T118" s="35"/>
      <c r="U118" s="35"/>
      <c r="V118" s="41"/>
    </row>
    <row r="119" spans="1:22" s="33" customFormat="1" ht="102.75" customHeight="1" x14ac:dyDescent="0.25">
      <c r="A119" s="45"/>
      <c r="B119" s="51" t="s">
        <v>153</v>
      </c>
      <c r="C119" s="46" t="s">
        <v>137</v>
      </c>
      <c r="D119" s="47" t="s">
        <v>138</v>
      </c>
      <c r="E119" s="46" t="s">
        <v>154</v>
      </c>
      <c r="F119" s="32">
        <f t="shared" si="42"/>
        <v>44378.400000000001</v>
      </c>
      <c r="G119" s="35">
        <v>887.6</v>
      </c>
      <c r="H119" s="35">
        <v>43490.8</v>
      </c>
      <c r="I119" s="35"/>
      <c r="J119" s="32">
        <f t="shared" si="81"/>
        <v>0</v>
      </c>
      <c r="K119" s="36"/>
      <c r="L119" s="36"/>
      <c r="M119" s="35"/>
      <c r="N119" s="32">
        <f t="shared" si="77"/>
        <v>139774.5</v>
      </c>
      <c r="O119" s="35">
        <v>2795.5</v>
      </c>
      <c r="P119" s="35">
        <v>136979</v>
      </c>
      <c r="Q119" s="35"/>
      <c r="R119" s="32">
        <f t="shared" si="79"/>
        <v>141266.1</v>
      </c>
      <c r="S119" s="35">
        <v>2825.5</v>
      </c>
      <c r="T119" s="35">
        <v>138440.6</v>
      </c>
      <c r="U119" s="35"/>
      <c r="V119" s="41">
        <f t="shared" si="43"/>
        <v>0</v>
      </c>
    </row>
    <row r="120" spans="1:22" s="33" customFormat="1" ht="63.75" customHeight="1" x14ac:dyDescent="0.25">
      <c r="A120" s="45"/>
      <c r="B120" s="51" t="s">
        <v>309</v>
      </c>
      <c r="C120" s="46" t="s">
        <v>137</v>
      </c>
      <c r="D120" s="47" t="s">
        <v>138</v>
      </c>
      <c r="E120" s="46" t="s">
        <v>308</v>
      </c>
      <c r="F120" s="32">
        <f t="shared" si="42"/>
        <v>4000</v>
      </c>
      <c r="G120" s="35">
        <v>4000</v>
      </c>
      <c r="H120" s="35">
        <v>0</v>
      </c>
      <c r="I120" s="35"/>
      <c r="J120" s="32">
        <f t="shared" si="81"/>
        <v>0</v>
      </c>
      <c r="K120" s="36"/>
      <c r="L120" s="36"/>
      <c r="M120" s="35"/>
      <c r="N120" s="32">
        <f t="shared" si="77"/>
        <v>0</v>
      </c>
      <c r="O120" s="35">
        <v>0</v>
      </c>
      <c r="P120" s="35">
        <v>0</v>
      </c>
      <c r="Q120" s="35"/>
      <c r="R120" s="32">
        <f t="shared" si="79"/>
        <v>0</v>
      </c>
      <c r="S120" s="35">
        <v>0</v>
      </c>
      <c r="T120" s="35">
        <v>0</v>
      </c>
      <c r="U120" s="35"/>
      <c r="V120" s="41">
        <f t="shared" si="43"/>
        <v>0</v>
      </c>
    </row>
    <row r="121" spans="1:22" s="33" customFormat="1" ht="42.75" customHeight="1" x14ac:dyDescent="0.25">
      <c r="A121" s="68" t="s">
        <v>155</v>
      </c>
      <c r="B121" s="65" t="s">
        <v>156</v>
      </c>
      <c r="C121" s="56" t="s">
        <v>22</v>
      </c>
      <c r="D121" s="76" t="s">
        <v>22</v>
      </c>
      <c r="E121" s="56" t="s">
        <v>22</v>
      </c>
      <c r="F121" s="32">
        <f>G121+H121+I121</f>
        <v>429695.2</v>
      </c>
      <c r="G121" s="35">
        <f>G123+G124</f>
        <v>115478.3</v>
      </c>
      <c r="H121" s="35">
        <f t="shared" ref="H121:I121" si="86">H123+H124</f>
        <v>261675.2</v>
      </c>
      <c r="I121" s="35">
        <f t="shared" si="86"/>
        <v>52541.7</v>
      </c>
      <c r="J121" s="32">
        <f t="shared" si="81"/>
        <v>0</v>
      </c>
      <c r="K121" s="36">
        <f>K123+K124</f>
        <v>0</v>
      </c>
      <c r="L121" s="36">
        <f t="shared" ref="L121:M121" si="87">L123+L124</f>
        <v>0</v>
      </c>
      <c r="M121" s="35">
        <f t="shared" si="87"/>
        <v>0</v>
      </c>
      <c r="N121" s="32">
        <f t="shared" si="77"/>
        <v>667739.6</v>
      </c>
      <c r="O121" s="35">
        <f>O123+O124</f>
        <v>181440.2</v>
      </c>
      <c r="P121" s="35">
        <f t="shared" ref="P121:Q121" si="88">P123+P124</f>
        <v>421200.3</v>
      </c>
      <c r="Q121" s="35">
        <f t="shared" si="88"/>
        <v>65099.1</v>
      </c>
      <c r="R121" s="32">
        <f t="shared" si="79"/>
        <v>874234.9</v>
      </c>
      <c r="S121" s="35">
        <f>S123+S124</f>
        <v>262235.40000000002</v>
      </c>
      <c r="T121" s="35">
        <f t="shared" ref="T121:U121" si="89">T123+T124</f>
        <v>608760.9</v>
      </c>
      <c r="U121" s="35">
        <f t="shared" si="89"/>
        <v>3238.6</v>
      </c>
      <c r="V121" s="41">
        <f t="shared" si="43"/>
        <v>0</v>
      </c>
    </row>
    <row r="122" spans="1:22" s="33" customFormat="1" ht="15.75" customHeight="1" x14ac:dyDescent="0.25">
      <c r="A122" s="45"/>
      <c r="B122" s="51" t="s">
        <v>23</v>
      </c>
      <c r="C122" s="46"/>
      <c r="D122" s="47"/>
      <c r="E122" s="46"/>
      <c r="F122" s="32"/>
      <c r="G122" s="35"/>
      <c r="H122" s="35"/>
      <c r="I122" s="35"/>
      <c r="J122" s="32"/>
      <c r="K122" s="36"/>
      <c r="L122" s="36"/>
      <c r="M122" s="35"/>
      <c r="N122" s="32"/>
      <c r="O122" s="35"/>
      <c r="P122" s="35"/>
      <c r="Q122" s="35"/>
      <c r="R122" s="32"/>
      <c r="S122" s="35"/>
      <c r="T122" s="35"/>
      <c r="U122" s="35"/>
      <c r="V122" s="41"/>
    </row>
    <row r="123" spans="1:22" s="33" customFormat="1" ht="90" customHeight="1" x14ac:dyDescent="0.25">
      <c r="A123" s="45"/>
      <c r="B123" s="51" t="s">
        <v>157</v>
      </c>
      <c r="C123" s="46" t="s">
        <v>158</v>
      </c>
      <c r="D123" s="47" t="s">
        <v>159</v>
      </c>
      <c r="E123" s="46" t="s">
        <v>160</v>
      </c>
      <c r="F123" s="32">
        <f t="shared" si="42"/>
        <v>393229.5</v>
      </c>
      <c r="G123" s="35">
        <v>115478.3</v>
      </c>
      <c r="H123" s="35">
        <v>261675.2</v>
      </c>
      <c r="I123" s="35">
        <v>16076</v>
      </c>
      <c r="J123" s="32">
        <f t="shared" si="81"/>
        <v>0</v>
      </c>
      <c r="K123" s="36"/>
      <c r="L123" s="36"/>
      <c r="M123" s="35"/>
      <c r="N123" s="32">
        <f t="shared" si="77"/>
        <v>619615.4</v>
      </c>
      <c r="O123" s="35">
        <v>181440.2</v>
      </c>
      <c r="P123" s="35">
        <v>421200.3</v>
      </c>
      <c r="Q123" s="35">
        <v>16974.900000000001</v>
      </c>
      <c r="R123" s="32">
        <f t="shared" si="79"/>
        <v>874234.9</v>
      </c>
      <c r="S123" s="35">
        <v>262235.40000000002</v>
      </c>
      <c r="T123" s="35">
        <v>608760.9</v>
      </c>
      <c r="U123" s="35">
        <v>3238.6</v>
      </c>
      <c r="V123" s="41">
        <f t="shared" si="43"/>
        <v>0</v>
      </c>
    </row>
    <row r="124" spans="1:22" s="33" customFormat="1" ht="93" customHeight="1" x14ac:dyDescent="0.25">
      <c r="A124" s="45"/>
      <c r="B124" s="51" t="s">
        <v>313</v>
      </c>
      <c r="C124" s="46" t="s">
        <v>158</v>
      </c>
      <c r="D124" s="47" t="s">
        <v>159</v>
      </c>
      <c r="E124" s="46" t="s">
        <v>312</v>
      </c>
      <c r="F124" s="32">
        <f t="shared" si="42"/>
        <v>36465.699999999997</v>
      </c>
      <c r="G124" s="35"/>
      <c r="H124" s="35"/>
      <c r="I124" s="35">
        <v>36465.699999999997</v>
      </c>
      <c r="J124" s="32">
        <f t="shared" si="81"/>
        <v>0</v>
      </c>
      <c r="K124" s="36"/>
      <c r="L124" s="36"/>
      <c r="M124" s="35"/>
      <c r="N124" s="32">
        <f t="shared" si="77"/>
        <v>48124.2</v>
      </c>
      <c r="O124" s="35"/>
      <c r="P124" s="35"/>
      <c r="Q124" s="35">
        <v>48124.2</v>
      </c>
      <c r="R124" s="32">
        <f t="shared" si="79"/>
        <v>0</v>
      </c>
      <c r="S124" s="35"/>
      <c r="T124" s="35"/>
      <c r="U124" s="35">
        <v>0</v>
      </c>
      <c r="V124" s="41">
        <f t="shared" si="43"/>
        <v>0</v>
      </c>
    </row>
    <row r="125" spans="1:22" s="33" customFormat="1" ht="38.25" customHeight="1" x14ac:dyDescent="0.25">
      <c r="A125" s="68" t="s">
        <v>161</v>
      </c>
      <c r="B125" s="65" t="s">
        <v>162</v>
      </c>
      <c r="C125" s="56" t="s">
        <v>22</v>
      </c>
      <c r="D125" s="56" t="s">
        <v>22</v>
      </c>
      <c r="E125" s="56" t="s">
        <v>22</v>
      </c>
      <c r="F125" s="32">
        <f>G125+H125+I125</f>
        <v>183139.3</v>
      </c>
      <c r="G125" s="32">
        <f>SUM(G127:G129)</f>
        <v>183139.3</v>
      </c>
      <c r="H125" s="32">
        <f t="shared" ref="H125:I125" si="90">SUM(H127:H129)</f>
        <v>0</v>
      </c>
      <c r="I125" s="32">
        <f t="shared" si="90"/>
        <v>0</v>
      </c>
      <c r="J125" s="32">
        <f t="shared" si="81"/>
        <v>0</v>
      </c>
      <c r="K125" s="52">
        <f>SUM(K127:K129)</f>
        <v>0</v>
      </c>
      <c r="L125" s="52">
        <f t="shared" ref="L125:M125" si="91">SUM(L127:L129)</f>
        <v>0</v>
      </c>
      <c r="M125" s="32">
        <f t="shared" si="91"/>
        <v>0</v>
      </c>
      <c r="N125" s="32">
        <f t="shared" si="77"/>
        <v>191951.8</v>
      </c>
      <c r="O125" s="32">
        <f>SUM(O127:O129)</f>
        <v>191951.8</v>
      </c>
      <c r="P125" s="32">
        <f t="shared" ref="P125:Q125" si="92">SUM(P127:P129)</f>
        <v>0</v>
      </c>
      <c r="Q125" s="32">
        <f t="shared" si="92"/>
        <v>0</v>
      </c>
      <c r="R125" s="32">
        <f t="shared" si="79"/>
        <v>214193</v>
      </c>
      <c r="S125" s="32">
        <f>SUM(S127:S129)</f>
        <v>214193</v>
      </c>
      <c r="T125" s="32">
        <f t="shared" ref="T125:U125" si="93">SUM(T127:T129)</f>
        <v>0</v>
      </c>
      <c r="U125" s="32">
        <f t="shared" si="93"/>
        <v>0</v>
      </c>
      <c r="V125" s="41">
        <f t="shared" si="43"/>
        <v>0</v>
      </c>
    </row>
    <row r="126" spans="1:22" s="33" customFormat="1" ht="22.5" customHeight="1" x14ac:dyDescent="0.25">
      <c r="A126" s="45"/>
      <c r="B126" s="66" t="s">
        <v>23</v>
      </c>
      <c r="C126" s="63"/>
      <c r="D126" s="63"/>
      <c r="E126" s="63"/>
      <c r="F126" s="32"/>
      <c r="G126" s="32"/>
      <c r="H126" s="32"/>
      <c r="I126" s="32"/>
      <c r="J126" s="32"/>
      <c r="K126" s="52"/>
      <c r="L126" s="52"/>
      <c r="M126" s="32"/>
      <c r="N126" s="32"/>
      <c r="O126" s="32"/>
      <c r="P126" s="32"/>
      <c r="Q126" s="32"/>
      <c r="R126" s="32"/>
      <c r="S126" s="32"/>
      <c r="T126" s="32"/>
      <c r="U126" s="32"/>
      <c r="V126" s="41"/>
    </row>
    <row r="127" spans="1:22" s="33" customFormat="1" ht="65.25" customHeight="1" x14ac:dyDescent="0.25">
      <c r="A127" s="45"/>
      <c r="B127" s="51" t="s">
        <v>163</v>
      </c>
      <c r="C127" s="46" t="s">
        <v>38</v>
      </c>
      <c r="D127" s="47" t="s">
        <v>39</v>
      </c>
      <c r="E127" s="46" t="s">
        <v>164</v>
      </c>
      <c r="F127" s="32">
        <f t="shared" si="42"/>
        <v>367.5</v>
      </c>
      <c r="G127" s="35">
        <v>367.5</v>
      </c>
      <c r="H127" s="35">
        <v>0</v>
      </c>
      <c r="I127" s="32"/>
      <c r="J127" s="32">
        <f t="shared" si="81"/>
        <v>0</v>
      </c>
      <c r="K127" s="36"/>
      <c r="L127" s="36"/>
      <c r="M127" s="32"/>
      <c r="N127" s="32">
        <f t="shared" si="77"/>
        <v>367.5</v>
      </c>
      <c r="O127" s="32">
        <v>367.5</v>
      </c>
      <c r="P127" s="32">
        <v>0</v>
      </c>
      <c r="Q127" s="32"/>
      <c r="R127" s="32">
        <f t="shared" si="79"/>
        <v>367.5</v>
      </c>
      <c r="S127" s="32">
        <v>367.5</v>
      </c>
      <c r="T127" s="32">
        <v>0</v>
      </c>
      <c r="U127" s="32"/>
      <c r="V127" s="41">
        <f t="shared" si="43"/>
        <v>0</v>
      </c>
    </row>
    <row r="128" spans="1:22" s="33" customFormat="1" ht="57.75" customHeight="1" x14ac:dyDescent="0.25">
      <c r="A128" s="45"/>
      <c r="B128" s="51" t="s">
        <v>163</v>
      </c>
      <c r="C128" s="47" t="s">
        <v>81</v>
      </c>
      <c r="D128" s="47" t="s">
        <v>82</v>
      </c>
      <c r="E128" s="46" t="s">
        <v>164</v>
      </c>
      <c r="F128" s="32">
        <f t="shared" si="42"/>
        <v>6825.5</v>
      </c>
      <c r="G128" s="35">
        <v>6825.5</v>
      </c>
      <c r="H128" s="35">
        <v>0</v>
      </c>
      <c r="I128" s="32"/>
      <c r="J128" s="32">
        <f>SUM(K128:M128)</f>
        <v>0</v>
      </c>
      <c r="K128" s="36"/>
      <c r="L128" s="36"/>
      <c r="M128" s="32"/>
      <c r="N128" s="32">
        <f t="shared" si="77"/>
        <v>6825.5</v>
      </c>
      <c r="O128" s="35">
        <v>6825.5</v>
      </c>
      <c r="P128" s="32">
        <v>0</v>
      </c>
      <c r="Q128" s="32"/>
      <c r="R128" s="32">
        <f t="shared" si="79"/>
        <v>6825.5</v>
      </c>
      <c r="S128" s="35">
        <v>6825.5</v>
      </c>
      <c r="T128" s="32">
        <v>0</v>
      </c>
      <c r="U128" s="32"/>
      <c r="V128" s="41">
        <f t="shared" si="43"/>
        <v>0</v>
      </c>
    </row>
    <row r="129" spans="1:101" s="33" customFormat="1" ht="100.5" customHeight="1" x14ac:dyDescent="0.25">
      <c r="A129" s="45"/>
      <c r="B129" s="51" t="s">
        <v>238</v>
      </c>
      <c r="C129" s="47" t="s">
        <v>137</v>
      </c>
      <c r="D129" s="47" t="s">
        <v>138</v>
      </c>
      <c r="E129" s="46" t="s">
        <v>237</v>
      </c>
      <c r="F129" s="32">
        <f t="shared" si="42"/>
        <v>175946.3</v>
      </c>
      <c r="G129" s="35">
        <v>175946.3</v>
      </c>
      <c r="H129" s="35">
        <v>0</v>
      </c>
      <c r="I129" s="32"/>
      <c r="J129" s="32">
        <f>SUM(K129:M129)</f>
        <v>0</v>
      </c>
      <c r="K129" s="36"/>
      <c r="L129" s="36"/>
      <c r="M129" s="32"/>
      <c r="N129" s="32">
        <f t="shared" si="77"/>
        <v>184758.8</v>
      </c>
      <c r="O129" s="35">
        <v>184758.8</v>
      </c>
      <c r="P129" s="32">
        <v>0</v>
      </c>
      <c r="Q129" s="32"/>
      <c r="R129" s="32">
        <f t="shared" si="79"/>
        <v>207000</v>
      </c>
      <c r="S129" s="35">
        <v>207000</v>
      </c>
      <c r="T129" s="32">
        <v>0</v>
      </c>
      <c r="U129" s="32"/>
      <c r="V129" s="41">
        <f t="shared" si="43"/>
        <v>0</v>
      </c>
    </row>
    <row r="130" spans="1:101" s="33" customFormat="1" ht="46.5" customHeight="1" x14ac:dyDescent="0.25">
      <c r="A130" s="68" t="s">
        <v>301</v>
      </c>
      <c r="B130" s="65" t="s">
        <v>300</v>
      </c>
      <c r="C130" s="76" t="s">
        <v>22</v>
      </c>
      <c r="D130" s="76" t="s">
        <v>22</v>
      </c>
      <c r="E130" s="56" t="s">
        <v>22</v>
      </c>
      <c r="F130" s="32">
        <f t="shared" si="42"/>
        <v>187168.9</v>
      </c>
      <c r="G130" s="35">
        <f>G132</f>
        <v>3743.4</v>
      </c>
      <c r="H130" s="35">
        <f t="shared" ref="H130:U130" si="94">H132</f>
        <v>183425.5</v>
      </c>
      <c r="I130" s="35">
        <f t="shared" si="94"/>
        <v>0</v>
      </c>
      <c r="J130" s="32">
        <f t="shared" ref="J130:J132" si="95">SUM(K130:M130)</f>
        <v>0</v>
      </c>
      <c r="K130" s="36">
        <f t="shared" si="94"/>
        <v>0</v>
      </c>
      <c r="L130" s="36">
        <f t="shared" si="94"/>
        <v>0</v>
      </c>
      <c r="M130" s="35">
        <f t="shared" si="94"/>
        <v>0</v>
      </c>
      <c r="N130" s="32">
        <f t="shared" si="77"/>
        <v>228283.2</v>
      </c>
      <c r="O130" s="35">
        <f t="shared" si="94"/>
        <v>4565.7</v>
      </c>
      <c r="P130" s="35">
        <f t="shared" si="94"/>
        <v>223717.5</v>
      </c>
      <c r="Q130" s="35">
        <f t="shared" si="94"/>
        <v>0</v>
      </c>
      <c r="R130" s="32">
        <f t="shared" si="79"/>
        <v>336713.2</v>
      </c>
      <c r="S130" s="35">
        <f t="shared" si="94"/>
        <v>6734.3</v>
      </c>
      <c r="T130" s="35">
        <f t="shared" si="94"/>
        <v>329978.90000000002</v>
      </c>
      <c r="U130" s="35">
        <f t="shared" si="94"/>
        <v>0</v>
      </c>
      <c r="V130" s="41">
        <f t="shared" si="43"/>
        <v>0</v>
      </c>
    </row>
    <row r="131" spans="1:101" s="33" customFormat="1" ht="15.75" customHeight="1" x14ac:dyDescent="0.25">
      <c r="A131" s="45"/>
      <c r="B131" s="51" t="s">
        <v>23</v>
      </c>
      <c r="C131" s="47"/>
      <c r="D131" s="47"/>
      <c r="E131" s="46"/>
      <c r="F131" s="32"/>
      <c r="G131" s="35"/>
      <c r="H131" s="35"/>
      <c r="I131" s="32"/>
      <c r="J131" s="32"/>
      <c r="K131" s="36"/>
      <c r="L131" s="36"/>
      <c r="M131" s="32"/>
      <c r="N131" s="32"/>
      <c r="O131" s="35"/>
      <c r="P131" s="32"/>
      <c r="Q131" s="32"/>
      <c r="R131" s="32"/>
      <c r="S131" s="35"/>
      <c r="T131" s="32"/>
      <c r="U131" s="32"/>
      <c r="V131" s="41"/>
    </row>
    <row r="132" spans="1:101" s="33" customFormat="1" ht="59.25" customHeight="1" x14ac:dyDescent="0.25">
      <c r="A132" s="45"/>
      <c r="B132" s="51" t="s">
        <v>303</v>
      </c>
      <c r="C132" s="47" t="s">
        <v>137</v>
      </c>
      <c r="D132" s="47" t="s">
        <v>138</v>
      </c>
      <c r="E132" s="46" t="s">
        <v>302</v>
      </c>
      <c r="F132" s="32">
        <f t="shared" si="42"/>
        <v>187168.9</v>
      </c>
      <c r="G132" s="35">
        <v>3743.4</v>
      </c>
      <c r="H132" s="35">
        <v>183425.5</v>
      </c>
      <c r="I132" s="32"/>
      <c r="J132" s="32">
        <f t="shared" si="95"/>
        <v>0</v>
      </c>
      <c r="K132" s="36"/>
      <c r="L132" s="36"/>
      <c r="M132" s="32"/>
      <c r="N132" s="32">
        <f t="shared" si="77"/>
        <v>228283.2</v>
      </c>
      <c r="O132" s="35">
        <v>4565.7</v>
      </c>
      <c r="P132" s="32">
        <v>223717.5</v>
      </c>
      <c r="Q132" s="32"/>
      <c r="R132" s="32">
        <f t="shared" si="79"/>
        <v>336713.2</v>
      </c>
      <c r="S132" s="35">
        <v>6734.3</v>
      </c>
      <c r="T132" s="32">
        <v>329978.90000000002</v>
      </c>
      <c r="U132" s="32"/>
      <c r="V132" s="41">
        <f t="shared" si="43"/>
        <v>0</v>
      </c>
    </row>
    <row r="133" spans="1:101" s="23" customFormat="1" ht="28.5" customHeight="1" x14ac:dyDescent="0.25">
      <c r="A133" s="14" t="s">
        <v>165</v>
      </c>
      <c r="B133" s="22" t="s">
        <v>166</v>
      </c>
      <c r="C133" s="16" t="s">
        <v>22</v>
      </c>
      <c r="D133" s="16" t="s">
        <v>22</v>
      </c>
      <c r="E133" s="16" t="s">
        <v>22</v>
      </c>
      <c r="F133" s="34">
        <f t="shared" ref="F133:F138" si="96">G133+H133+I133</f>
        <v>1379856.6</v>
      </c>
      <c r="G133" s="34">
        <f t="shared" ref="G133:U133" si="97">G139+G161+G134+G152+G158</f>
        <v>92062.3</v>
      </c>
      <c r="H133" s="34">
        <f t="shared" si="97"/>
        <v>1282449.8999999999</v>
      </c>
      <c r="I133" s="34">
        <f t="shared" si="97"/>
        <v>5344.4</v>
      </c>
      <c r="J133" s="34">
        <f t="shared" si="97"/>
        <v>130014.5</v>
      </c>
      <c r="K133" s="114">
        <f t="shared" si="97"/>
        <v>5670</v>
      </c>
      <c r="L133" s="114">
        <f>L139+L161+L134+L152+L158</f>
        <v>124344.5</v>
      </c>
      <c r="M133" s="34">
        <f t="shared" si="97"/>
        <v>0</v>
      </c>
      <c r="N133" s="34">
        <f t="shared" si="97"/>
        <v>1110497.3</v>
      </c>
      <c r="O133" s="34">
        <f t="shared" si="97"/>
        <v>88261.3</v>
      </c>
      <c r="P133" s="34">
        <f t="shared" si="97"/>
        <v>1018305.3</v>
      </c>
      <c r="Q133" s="34">
        <f t="shared" si="97"/>
        <v>3930.7</v>
      </c>
      <c r="R133" s="34">
        <f t="shared" si="97"/>
        <v>1832508.1</v>
      </c>
      <c r="S133" s="34">
        <f t="shared" si="97"/>
        <v>104284.8</v>
      </c>
      <c r="T133" s="34">
        <f t="shared" si="97"/>
        <v>1728223.3</v>
      </c>
      <c r="U133" s="34">
        <f t="shared" si="97"/>
        <v>0</v>
      </c>
      <c r="V133" s="17">
        <f t="shared" si="43"/>
        <v>9.4E-2</v>
      </c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</row>
    <row r="134" spans="1:101" s="33" customFormat="1" ht="36" customHeight="1" x14ac:dyDescent="0.25">
      <c r="A134" s="68" t="s">
        <v>167</v>
      </c>
      <c r="B134" s="65" t="s">
        <v>168</v>
      </c>
      <c r="C134" s="56" t="s">
        <v>22</v>
      </c>
      <c r="D134" s="56" t="s">
        <v>22</v>
      </c>
      <c r="E134" s="56" t="s">
        <v>22</v>
      </c>
      <c r="F134" s="32">
        <f t="shared" si="96"/>
        <v>228424</v>
      </c>
      <c r="G134" s="32">
        <f>G136+G137+G138</f>
        <v>4568.5</v>
      </c>
      <c r="H134" s="32">
        <f t="shared" ref="H134:I134" si="98">H136+H137+H138</f>
        <v>223855.5</v>
      </c>
      <c r="I134" s="32">
        <f t="shared" si="98"/>
        <v>0</v>
      </c>
      <c r="J134" s="32">
        <f t="shared" ref="J134:J139" si="99">K134+L134+M134</f>
        <v>0</v>
      </c>
      <c r="K134" s="52">
        <f>K136+K137+K138</f>
        <v>0</v>
      </c>
      <c r="L134" s="52">
        <f t="shared" ref="L134:M134" si="100">L136+L137+L138</f>
        <v>0</v>
      </c>
      <c r="M134" s="32">
        <f t="shared" si="100"/>
        <v>0</v>
      </c>
      <c r="N134" s="32">
        <f t="shared" si="77"/>
        <v>9824</v>
      </c>
      <c r="O134" s="32">
        <f>O136+O137+O138</f>
        <v>196.5</v>
      </c>
      <c r="P134" s="32">
        <f t="shared" ref="P134:Q134" si="101">P136+P137+P138</f>
        <v>9627.5</v>
      </c>
      <c r="Q134" s="32">
        <f t="shared" si="101"/>
        <v>0</v>
      </c>
      <c r="R134" s="32">
        <f t="shared" si="79"/>
        <v>488979.4</v>
      </c>
      <c r="S134" s="32">
        <f>S136+S137+S138</f>
        <v>9779.6</v>
      </c>
      <c r="T134" s="32">
        <f t="shared" ref="T134:U134" si="102">T136+T137+T138</f>
        <v>479199.8</v>
      </c>
      <c r="U134" s="32">
        <f t="shared" si="102"/>
        <v>0</v>
      </c>
      <c r="V134" s="41">
        <f t="shared" si="43"/>
        <v>0</v>
      </c>
    </row>
    <row r="135" spans="1:101" s="33" customFormat="1" ht="21" customHeight="1" x14ac:dyDescent="0.25">
      <c r="A135" s="68"/>
      <c r="B135" s="66" t="s">
        <v>23</v>
      </c>
      <c r="C135" s="56"/>
      <c r="D135" s="56"/>
      <c r="E135" s="56"/>
      <c r="F135" s="32"/>
      <c r="G135" s="32"/>
      <c r="H135" s="32"/>
      <c r="I135" s="32"/>
      <c r="J135" s="32"/>
      <c r="K135" s="52"/>
      <c r="L135" s="52"/>
      <c r="M135" s="32"/>
      <c r="N135" s="32"/>
      <c r="O135" s="32"/>
      <c r="P135" s="32"/>
      <c r="Q135" s="32"/>
      <c r="R135" s="32"/>
      <c r="S135" s="32"/>
      <c r="T135" s="32"/>
      <c r="U135" s="32"/>
      <c r="V135" s="41"/>
    </row>
    <row r="136" spans="1:101" s="33" customFormat="1" ht="64.5" customHeight="1" x14ac:dyDescent="0.25">
      <c r="A136" s="68"/>
      <c r="B136" s="51" t="s">
        <v>268</v>
      </c>
      <c r="C136" s="46" t="s">
        <v>38</v>
      </c>
      <c r="D136" s="47" t="s">
        <v>39</v>
      </c>
      <c r="E136" s="46" t="s">
        <v>266</v>
      </c>
      <c r="F136" s="32">
        <f t="shared" si="96"/>
        <v>0</v>
      </c>
      <c r="G136" s="35">
        <v>0</v>
      </c>
      <c r="H136" s="35">
        <v>0</v>
      </c>
      <c r="I136" s="35"/>
      <c r="J136" s="32">
        <f t="shared" si="99"/>
        <v>0</v>
      </c>
      <c r="K136" s="36"/>
      <c r="L136" s="36"/>
      <c r="M136" s="35"/>
      <c r="N136" s="32">
        <f t="shared" si="77"/>
        <v>0</v>
      </c>
      <c r="O136" s="35">
        <v>0</v>
      </c>
      <c r="P136" s="35">
        <v>0</v>
      </c>
      <c r="Q136" s="35"/>
      <c r="R136" s="32">
        <f t="shared" si="79"/>
        <v>376732.9</v>
      </c>
      <c r="S136" s="35">
        <v>7534.7</v>
      </c>
      <c r="T136" s="35">
        <v>369198.2</v>
      </c>
      <c r="U136" s="35"/>
      <c r="V136" s="41" t="e">
        <f t="shared" si="43"/>
        <v>#DIV/0!</v>
      </c>
    </row>
    <row r="137" spans="1:101" s="33" customFormat="1" ht="116.25" customHeight="1" x14ac:dyDescent="0.25">
      <c r="A137" s="68"/>
      <c r="B137" s="51" t="s">
        <v>269</v>
      </c>
      <c r="C137" s="46" t="s">
        <v>38</v>
      </c>
      <c r="D137" s="47" t="s">
        <v>39</v>
      </c>
      <c r="E137" s="46" t="s">
        <v>267</v>
      </c>
      <c r="F137" s="32">
        <f t="shared" si="96"/>
        <v>8538.2000000000007</v>
      </c>
      <c r="G137" s="35">
        <v>170.8</v>
      </c>
      <c r="H137" s="35">
        <v>8367.4</v>
      </c>
      <c r="I137" s="35"/>
      <c r="J137" s="32">
        <f t="shared" si="99"/>
        <v>0</v>
      </c>
      <c r="K137" s="36"/>
      <c r="L137" s="36"/>
      <c r="M137" s="35"/>
      <c r="N137" s="32">
        <f t="shared" si="77"/>
        <v>9824</v>
      </c>
      <c r="O137" s="35">
        <v>196.5</v>
      </c>
      <c r="P137" s="35">
        <v>9627.5</v>
      </c>
      <c r="Q137" s="35"/>
      <c r="R137" s="32">
        <f t="shared" si="79"/>
        <v>0</v>
      </c>
      <c r="S137" s="35">
        <v>0</v>
      </c>
      <c r="T137" s="35">
        <v>0</v>
      </c>
      <c r="U137" s="35"/>
      <c r="V137" s="41">
        <f t="shared" si="43"/>
        <v>0</v>
      </c>
    </row>
    <row r="138" spans="1:101" s="33" customFormat="1" ht="91.5" customHeight="1" x14ac:dyDescent="0.25">
      <c r="A138" s="68"/>
      <c r="B138" s="51" t="s">
        <v>169</v>
      </c>
      <c r="C138" s="46" t="s">
        <v>38</v>
      </c>
      <c r="D138" s="47" t="s">
        <v>39</v>
      </c>
      <c r="E138" s="46" t="s">
        <v>170</v>
      </c>
      <c r="F138" s="32">
        <f t="shared" si="96"/>
        <v>219885.8</v>
      </c>
      <c r="G138" s="35">
        <v>4397.7</v>
      </c>
      <c r="H138" s="35">
        <v>215488.1</v>
      </c>
      <c r="I138" s="35"/>
      <c r="J138" s="32">
        <f t="shared" si="99"/>
        <v>0</v>
      </c>
      <c r="K138" s="36"/>
      <c r="L138" s="36"/>
      <c r="M138" s="35"/>
      <c r="N138" s="32">
        <f t="shared" si="77"/>
        <v>0</v>
      </c>
      <c r="O138" s="35">
        <v>0</v>
      </c>
      <c r="P138" s="35">
        <v>0</v>
      </c>
      <c r="Q138" s="35"/>
      <c r="R138" s="32">
        <f t="shared" si="79"/>
        <v>112246.5</v>
      </c>
      <c r="S138" s="35">
        <v>2244.9</v>
      </c>
      <c r="T138" s="35">
        <v>110001.60000000001</v>
      </c>
      <c r="U138" s="35"/>
      <c r="V138" s="41">
        <f t="shared" si="43"/>
        <v>0</v>
      </c>
    </row>
    <row r="139" spans="1:101" s="33" customFormat="1" ht="43.5" customHeight="1" x14ac:dyDescent="0.25">
      <c r="A139" s="68" t="s">
        <v>171</v>
      </c>
      <c r="B139" s="65" t="s">
        <v>172</v>
      </c>
      <c r="C139" s="56" t="s">
        <v>22</v>
      </c>
      <c r="D139" s="56" t="s">
        <v>22</v>
      </c>
      <c r="E139" s="56" t="s">
        <v>22</v>
      </c>
      <c r="F139" s="32">
        <f t="shared" si="42"/>
        <v>271420.40000000002</v>
      </c>
      <c r="G139" s="32">
        <f>SUM(G141:G151)</f>
        <v>37772.400000000001</v>
      </c>
      <c r="H139" s="32">
        <f>SUM(H141:H151)</f>
        <v>228361.2</v>
      </c>
      <c r="I139" s="32">
        <f>SUM(I141:I151)</f>
        <v>5286.8</v>
      </c>
      <c r="J139" s="32">
        <f t="shared" si="99"/>
        <v>12738</v>
      </c>
      <c r="K139" s="52">
        <f>SUM(K141:K151)</f>
        <v>254.8</v>
      </c>
      <c r="L139" s="52">
        <f>SUM(L141:L151)</f>
        <v>12483.2</v>
      </c>
      <c r="M139" s="32">
        <f>SUM(M141:M151)</f>
        <v>0</v>
      </c>
      <c r="N139" s="32">
        <f t="shared" si="77"/>
        <v>170445.8</v>
      </c>
      <c r="O139" s="32">
        <f>SUM(O141:O151)</f>
        <v>35781.300000000003</v>
      </c>
      <c r="P139" s="32">
        <f>SUM(P141:P151)</f>
        <v>130797.8</v>
      </c>
      <c r="Q139" s="32">
        <f>SUM(Q141:Q151)</f>
        <v>3866.7</v>
      </c>
      <c r="R139" s="32">
        <f t="shared" si="79"/>
        <v>129950.1</v>
      </c>
      <c r="S139" s="32">
        <f>SUM(S141:S151)</f>
        <v>35048.800000000003</v>
      </c>
      <c r="T139" s="32">
        <f>SUM(T141:T151)</f>
        <v>94901.3</v>
      </c>
      <c r="U139" s="32">
        <f>SUM(U141:U151)</f>
        <v>0</v>
      </c>
      <c r="V139" s="41">
        <f t="shared" si="43"/>
        <v>4.7E-2</v>
      </c>
    </row>
    <row r="140" spans="1:101" s="33" customFormat="1" ht="18.75" x14ac:dyDescent="0.25">
      <c r="A140" s="45"/>
      <c r="B140" s="66" t="s">
        <v>23</v>
      </c>
      <c r="C140" s="63"/>
      <c r="D140" s="63"/>
      <c r="E140" s="63"/>
      <c r="F140" s="32"/>
      <c r="G140" s="32"/>
      <c r="H140" s="32"/>
      <c r="I140" s="32"/>
      <c r="J140" s="32"/>
      <c r="K140" s="52"/>
      <c r="L140" s="52"/>
      <c r="M140" s="32"/>
      <c r="N140" s="32"/>
      <c r="O140" s="32"/>
      <c r="P140" s="32"/>
      <c r="Q140" s="32"/>
      <c r="R140" s="32"/>
      <c r="S140" s="32"/>
      <c r="T140" s="32"/>
      <c r="U140" s="32"/>
      <c r="V140" s="41"/>
    </row>
    <row r="141" spans="1:101" s="33" customFormat="1" ht="47.25" customHeight="1" x14ac:dyDescent="0.25">
      <c r="A141" s="45"/>
      <c r="B141" s="51" t="s">
        <v>173</v>
      </c>
      <c r="C141" s="47" t="s">
        <v>95</v>
      </c>
      <c r="D141" s="64" t="s">
        <v>96</v>
      </c>
      <c r="E141" s="46" t="s">
        <v>174</v>
      </c>
      <c r="F141" s="32">
        <f t="shared" si="42"/>
        <v>22112</v>
      </c>
      <c r="G141" s="35">
        <v>22112</v>
      </c>
      <c r="H141" s="35">
        <v>0</v>
      </c>
      <c r="I141" s="35"/>
      <c r="J141" s="32">
        <f>SUM(K141:M141)</f>
        <v>0</v>
      </c>
      <c r="K141" s="36"/>
      <c r="L141" s="36"/>
      <c r="M141" s="35"/>
      <c r="N141" s="32">
        <f t="shared" si="77"/>
        <v>22112</v>
      </c>
      <c r="O141" s="35">
        <v>22112</v>
      </c>
      <c r="P141" s="35">
        <v>0</v>
      </c>
      <c r="Q141" s="35"/>
      <c r="R141" s="32">
        <f t="shared" si="79"/>
        <v>22112</v>
      </c>
      <c r="S141" s="35">
        <v>22112</v>
      </c>
      <c r="T141" s="35">
        <v>0</v>
      </c>
      <c r="U141" s="35"/>
      <c r="V141" s="41">
        <f t="shared" si="43"/>
        <v>0</v>
      </c>
    </row>
    <row r="142" spans="1:101" s="33" customFormat="1" ht="89.25" customHeight="1" x14ac:dyDescent="0.25">
      <c r="A142" s="45"/>
      <c r="B142" s="51" t="s">
        <v>288</v>
      </c>
      <c r="C142" s="47" t="s">
        <v>95</v>
      </c>
      <c r="D142" s="47" t="s">
        <v>96</v>
      </c>
      <c r="E142" s="46" t="s">
        <v>285</v>
      </c>
      <c r="F142" s="32">
        <f t="shared" si="42"/>
        <v>19867.599999999999</v>
      </c>
      <c r="G142" s="35">
        <v>387.8</v>
      </c>
      <c r="H142" s="35">
        <v>19000</v>
      </c>
      <c r="I142" s="35">
        <v>479.8</v>
      </c>
      <c r="J142" s="32">
        <f t="shared" ref="J142:J149" si="103">K142+L142+M142</f>
        <v>0</v>
      </c>
      <c r="K142" s="36"/>
      <c r="L142" s="36"/>
      <c r="M142" s="35"/>
      <c r="N142" s="32">
        <f t="shared" si="77"/>
        <v>0</v>
      </c>
      <c r="O142" s="35">
        <v>0</v>
      </c>
      <c r="P142" s="35">
        <v>0</v>
      </c>
      <c r="Q142" s="35"/>
      <c r="R142" s="32">
        <f t="shared" si="79"/>
        <v>0</v>
      </c>
      <c r="S142" s="35">
        <v>0</v>
      </c>
      <c r="T142" s="35">
        <v>0</v>
      </c>
      <c r="U142" s="35"/>
      <c r="V142" s="41">
        <f t="shared" si="43"/>
        <v>0</v>
      </c>
    </row>
    <row r="143" spans="1:101" s="33" customFormat="1" ht="111.75" customHeight="1" x14ac:dyDescent="0.25">
      <c r="A143" s="45"/>
      <c r="B143" s="51" t="s">
        <v>289</v>
      </c>
      <c r="C143" s="46" t="s">
        <v>95</v>
      </c>
      <c r="D143" s="47" t="s">
        <v>96</v>
      </c>
      <c r="E143" s="46" t="s">
        <v>286</v>
      </c>
      <c r="F143" s="32">
        <f t="shared" si="42"/>
        <v>3103.3</v>
      </c>
      <c r="G143" s="35">
        <v>60.2</v>
      </c>
      <c r="H143" s="35">
        <v>2950</v>
      </c>
      <c r="I143" s="35">
        <v>93.1</v>
      </c>
      <c r="J143" s="32">
        <f t="shared" si="103"/>
        <v>0</v>
      </c>
      <c r="K143" s="36"/>
      <c r="L143" s="36"/>
      <c r="M143" s="35"/>
      <c r="N143" s="32">
        <f t="shared" si="77"/>
        <v>0</v>
      </c>
      <c r="O143" s="35">
        <v>0</v>
      </c>
      <c r="P143" s="35">
        <v>0</v>
      </c>
      <c r="Q143" s="35"/>
      <c r="R143" s="32">
        <f t="shared" si="79"/>
        <v>0</v>
      </c>
      <c r="S143" s="35">
        <v>0</v>
      </c>
      <c r="T143" s="35">
        <v>0</v>
      </c>
      <c r="U143" s="35"/>
      <c r="V143" s="41">
        <f t="shared" si="43"/>
        <v>0</v>
      </c>
    </row>
    <row r="144" spans="1:101" s="33" customFormat="1" ht="124.5" customHeight="1" x14ac:dyDescent="0.25">
      <c r="A144" s="45"/>
      <c r="B144" s="51" t="s">
        <v>290</v>
      </c>
      <c r="C144" s="46" t="s">
        <v>95</v>
      </c>
      <c r="D144" s="47" t="s">
        <v>96</v>
      </c>
      <c r="E144" s="46" t="s">
        <v>287</v>
      </c>
      <c r="F144" s="32">
        <f t="shared" si="42"/>
        <v>15684.9</v>
      </c>
      <c r="G144" s="35">
        <v>306.10000000000002</v>
      </c>
      <c r="H144" s="35">
        <v>15000</v>
      </c>
      <c r="I144" s="35">
        <v>378.8</v>
      </c>
      <c r="J144" s="32">
        <f t="shared" si="103"/>
        <v>0</v>
      </c>
      <c r="K144" s="36"/>
      <c r="L144" s="36"/>
      <c r="M144" s="35"/>
      <c r="N144" s="32">
        <f t="shared" si="77"/>
        <v>0</v>
      </c>
      <c r="O144" s="35">
        <v>0</v>
      </c>
      <c r="P144" s="35">
        <v>0</v>
      </c>
      <c r="Q144" s="35"/>
      <c r="R144" s="32">
        <f t="shared" si="79"/>
        <v>0</v>
      </c>
      <c r="S144" s="35">
        <v>0</v>
      </c>
      <c r="T144" s="35">
        <v>0</v>
      </c>
      <c r="U144" s="35"/>
      <c r="V144" s="41">
        <f t="shared" si="43"/>
        <v>0</v>
      </c>
    </row>
    <row r="145" spans="1:22" s="33" customFormat="1" ht="74.25" customHeight="1" x14ac:dyDescent="0.25">
      <c r="A145" s="45"/>
      <c r="B145" s="51" t="s">
        <v>175</v>
      </c>
      <c r="C145" s="46" t="s">
        <v>95</v>
      </c>
      <c r="D145" s="47" t="s">
        <v>96</v>
      </c>
      <c r="E145" s="46" t="s">
        <v>176</v>
      </c>
      <c r="F145" s="32">
        <f t="shared" si="42"/>
        <v>31711.3</v>
      </c>
      <c r="G145" s="35">
        <v>620</v>
      </c>
      <c r="H145" s="35">
        <v>30380</v>
      </c>
      <c r="I145" s="35">
        <v>711.3</v>
      </c>
      <c r="J145" s="32">
        <f t="shared" si="103"/>
        <v>0</v>
      </c>
      <c r="K145" s="36"/>
      <c r="L145" s="36"/>
      <c r="M145" s="35"/>
      <c r="N145" s="32">
        <f t="shared" si="77"/>
        <v>0</v>
      </c>
      <c r="O145" s="35">
        <v>0</v>
      </c>
      <c r="P145" s="35">
        <v>0</v>
      </c>
      <c r="Q145" s="35"/>
      <c r="R145" s="32">
        <f t="shared" si="79"/>
        <v>0</v>
      </c>
      <c r="S145" s="35">
        <v>0</v>
      </c>
      <c r="T145" s="35">
        <v>0</v>
      </c>
      <c r="U145" s="35"/>
      <c r="V145" s="41">
        <f t="shared" ref="V145:V185" si="104">J145/F145</f>
        <v>0</v>
      </c>
    </row>
    <row r="146" spans="1:22" s="33" customFormat="1" ht="60" customHeight="1" x14ac:dyDescent="0.25">
      <c r="A146" s="45"/>
      <c r="B146" s="51" t="s">
        <v>291</v>
      </c>
      <c r="C146" s="46" t="s">
        <v>62</v>
      </c>
      <c r="D146" s="47" t="s">
        <v>63</v>
      </c>
      <c r="E146" s="46" t="s">
        <v>177</v>
      </c>
      <c r="F146" s="32">
        <f t="shared" si="42"/>
        <v>119194.8</v>
      </c>
      <c r="G146" s="35">
        <v>2322</v>
      </c>
      <c r="H146" s="35">
        <v>113777.7</v>
      </c>
      <c r="I146" s="35">
        <v>3095.1</v>
      </c>
      <c r="J146" s="32">
        <f t="shared" si="103"/>
        <v>12738</v>
      </c>
      <c r="K146" s="36">
        <v>254.8</v>
      </c>
      <c r="L146" s="36">
        <v>12483.18</v>
      </c>
      <c r="M146" s="35"/>
      <c r="N146" s="32">
        <f t="shared" si="77"/>
        <v>118966.5</v>
      </c>
      <c r="O146" s="35">
        <v>2302</v>
      </c>
      <c r="P146" s="35">
        <v>112797.8</v>
      </c>
      <c r="Q146" s="35">
        <v>3866.7</v>
      </c>
      <c r="R146" s="32">
        <f t="shared" si="79"/>
        <v>40358.1</v>
      </c>
      <c r="S146" s="35">
        <v>807.2</v>
      </c>
      <c r="T146" s="35">
        <v>39550.9</v>
      </c>
      <c r="U146" s="35"/>
      <c r="V146" s="41">
        <f t="shared" si="104"/>
        <v>0.107</v>
      </c>
    </row>
    <row r="147" spans="1:22" s="33" customFormat="1" ht="111.75" customHeight="1" x14ac:dyDescent="0.25">
      <c r="A147" s="45"/>
      <c r="B147" s="51" t="s">
        <v>292</v>
      </c>
      <c r="C147" s="46" t="s">
        <v>95</v>
      </c>
      <c r="D147" s="47" t="s">
        <v>96</v>
      </c>
      <c r="E147" s="46" t="s">
        <v>178</v>
      </c>
      <c r="F147" s="32">
        <f t="shared" ref="F147:F148" si="105">G147+H147+I147</f>
        <v>13748.4</v>
      </c>
      <c r="G147" s="35">
        <v>269.39999999999998</v>
      </c>
      <c r="H147" s="35">
        <v>13201.2</v>
      </c>
      <c r="I147" s="35">
        <v>277.8</v>
      </c>
      <c r="J147" s="32">
        <f t="shared" si="103"/>
        <v>0</v>
      </c>
      <c r="K147" s="36"/>
      <c r="L147" s="36"/>
      <c r="M147" s="35"/>
      <c r="N147" s="32">
        <f t="shared" si="77"/>
        <v>0</v>
      </c>
      <c r="O147" s="35">
        <v>0</v>
      </c>
      <c r="P147" s="35">
        <v>0</v>
      </c>
      <c r="Q147" s="35"/>
      <c r="R147" s="32">
        <f t="shared" si="79"/>
        <v>14754.3</v>
      </c>
      <c r="S147" s="35">
        <v>295.10000000000002</v>
      </c>
      <c r="T147" s="35">
        <v>14459.2</v>
      </c>
      <c r="U147" s="35"/>
      <c r="V147" s="41">
        <f t="shared" si="104"/>
        <v>0</v>
      </c>
    </row>
    <row r="148" spans="1:22" s="33" customFormat="1" ht="96.75" customHeight="1" x14ac:dyDescent="0.25">
      <c r="A148" s="45"/>
      <c r="B148" s="51" t="s">
        <v>293</v>
      </c>
      <c r="C148" s="46" t="s">
        <v>95</v>
      </c>
      <c r="D148" s="47" t="s">
        <v>96</v>
      </c>
      <c r="E148" s="46" t="s">
        <v>179</v>
      </c>
      <c r="F148" s="32">
        <f t="shared" si="105"/>
        <v>21107.200000000001</v>
      </c>
      <c r="G148" s="35">
        <v>422.1</v>
      </c>
      <c r="H148" s="35">
        <v>20685.099999999999</v>
      </c>
      <c r="I148" s="35"/>
      <c r="J148" s="32">
        <f t="shared" si="103"/>
        <v>0</v>
      </c>
      <c r="K148" s="36"/>
      <c r="L148" s="36"/>
      <c r="M148" s="35"/>
      <c r="N148" s="32">
        <f t="shared" si="77"/>
        <v>0</v>
      </c>
      <c r="O148" s="35">
        <v>0</v>
      </c>
      <c r="P148" s="35">
        <v>0</v>
      </c>
      <c r="Q148" s="35"/>
      <c r="R148" s="32">
        <f t="shared" si="79"/>
        <v>23358.400000000001</v>
      </c>
      <c r="S148" s="35">
        <v>467.2</v>
      </c>
      <c r="T148" s="35">
        <v>22891.200000000001</v>
      </c>
      <c r="U148" s="35"/>
      <c r="V148" s="41">
        <f t="shared" si="104"/>
        <v>0</v>
      </c>
    </row>
    <row r="149" spans="1:22" s="33" customFormat="1" ht="43.5" customHeight="1" x14ac:dyDescent="0.25">
      <c r="A149" s="45"/>
      <c r="B149" s="51" t="s">
        <v>180</v>
      </c>
      <c r="C149" s="46" t="s">
        <v>95</v>
      </c>
      <c r="D149" s="47" t="s">
        <v>96</v>
      </c>
      <c r="E149" s="46" t="s">
        <v>181</v>
      </c>
      <c r="F149" s="32">
        <f t="shared" si="42"/>
        <v>13890.9</v>
      </c>
      <c r="G149" s="35">
        <v>272.8</v>
      </c>
      <c r="H149" s="35">
        <v>13367.2</v>
      </c>
      <c r="I149" s="35">
        <v>250.9</v>
      </c>
      <c r="J149" s="32">
        <f t="shared" si="103"/>
        <v>0</v>
      </c>
      <c r="K149" s="36"/>
      <c r="L149" s="36"/>
      <c r="M149" s="35"/>
      <c r="N149" s="32">
        <f t="shared" si="77"/>
        <v>18367.3</v>
      </c>
      <c r="O149" s="35">
        <v>367.3</v>
      </c>
      <c r="P149" s="35">
        <v>18000</v>
      </c>
      <c r="Q149" s="35"/>
      <c r="R149" s="32">
        <f t="shared" si="79"/>
        <v>18367.3</v>
      </c>
      <c r="S149" s="35">
        <v>367.3</v>
      </c>
      <c r="T149" s="35">
        <v>18000</v>
      </c>
      <c r="U149" s="35"/>
      <c r="V149" s="41">
        <f t="shared" si="104"/>
        <v>0</v>
      </c>
    </row>
    <row r="150" spans="1:22" s="33" customFormat="1" ht="75" customHeight="1" x14ac:dyDescent="0.25">
      <c r="A150" s="45"/>
      <c r="B150" s="51" t="s">
        <v>182</v>
      </c>
      <c r="C150" s="46" t="s">
        <v>95</v>
      </c>
      <c r="D150" s="47" t="s">
        <v>96</v>
      </c>
      <c r="E150" s="46" t="s">
        <v>183</v>
      </c>
      <c r="F150" s="32">
        <f t="shared" si="42"/>
        <v>1000</v>
      </c>
      <c r="G150" s="35">
        <v>1000</v>
      </c>
      <c r="H150" s="35">
        <v>0</v>
      </c>
      <c r="I150" s="35"/>
      <c r="J150" s="32">
        <f t="shared" ref="J150:J157" si="106">SUM(K150:M150)</f>
        <v>0</v>
      </c>
      <c r="K150" s="36"/>
      <c r="L150" s="36"/>
      <c r="M150" s="35"/>
      <c r="N150" s="32">
        <f t="shared" si="77"/>
        <v>1000</v>
      </c>
      <c r="O150" s="35">
        <v>1000</v>
      </c>
      <c r="P150" s="35">
        <v>0</v>
      </c>
      <c r="Q150" s="35"/>
      <c r="R150" s="32">
        <f t="shared" si="79"/>
        <v>1000</v>
      </c>
      <c r="S150" s="35">
        <v>1000</v>
      </c>
      <c r="T150" s="35">
        <v>0</v>
      </c>
      <c r="U150" s="35"/>
      <c r="V150" s="41">
        <f t="shared" si="104"/>
        <v>0</v>
      </c>
    </row>
    <row r="151" spans="1:22" s="33" customFormat="1" ht="48" customHeight="1" x14ac:dyDescent="0.25">
      <c r="A151" s="45"/>
      <c r="B151" s="51" t="s">
        <v>184</v>
      </c>
      <c r="C151" s="46" t="s">
        <v>95</v>
      </c>
      <c r="D151" s="47" t="s">
        <v>96</v>
      </c>
      <c r="E151" s="46" t="s">
        <v>185</v>
      </c>
      <c r="F151" s="32">
        <f t="shared" si="42"/>
        <v>10000</v>
      </c>
      <c r="G151" s="35">
        <v>10000</v>
      </c>
      <c r="H151" s="35">
        <v>0</v>
      </c>
      <c r="I151" s="35"/>
      <c r="J151" s="32">
        <f t="shared" si="106"/>
        <v>0</v>
      </c>
      <c r="K151" s="36"/>
      <c r="L151" s="36"/>
      <c r="M151" s="35"/>
      <c r="N151" s="32">
        <f t="shared" si="77"/>
        <v>10000</v>
      </c>
      <c r="O151" s="35">
        <v>10000</v>
      </c>
      <c r="P151" s="35">
        <v>0</v>
      </c>
      <c r="Q151" s="35"/>
      <c r="R151" s="32">
        <f t="shared" si="79"/>
        <v>10000</v>
      </c>
      <c r="S151" s="35">
        <v>10000</v>
      </c>
      <c r="T151" s="35">
        <v>0</v>
      </c>
      <c r="U151" s="35"/>
      <c r="V151" s="41">
        <f t="shared" si="104"/>
        <v>0</v>
      </c>
    </row>
    <row r="152" spans="1:22" s="33" customFormat="1" ht="28.5" customHeight="1" x14ac:dyDescent="0.25">
      <c r="A152" s="68" t="s">
        <v>186</v>
      </c>
      <c r="B152" s="65" t="s">
        <v>187</v>
      </c>
      <c r="C152" s="56" t="s">
        <v>22</v>
      </c>
      <c r="D152" s="76" t="s">
        <v>22</v>
      </c>
      <c r="E152" s="56" t="s">
        <v>22</v>
      </c>
      <c r="F152" s="32">
        <f t="shared" si="42"/>
        <v>599659.19999999995</v>
      </c>
      <c r="G152" s="32">
        <f>G156+G157+G154+G155</f>
        <v>44115.4</v>
      </c>
      <c r="H152" s="32">
        <f t="shared" ref="H152:I152" si="107">H156+H157+H154+H155</f>
        <v>555543.80000000005</v>
      </c>
      <c r="I152" s="32">
        <f t="shared" si="107"/>
        <v>0</v>
      </c>
      <c r="J152" s="32">
        <f t="shared" si="106"/>
        <v>83470.899999999994</v>
      </c>
      <c r="K152" s="52">
        <f>K156+K157+K154+K155</f>
        <v>4739.1000000000004</v>
      </c>
      <c r="L152" s="52">
        <f>L156+L157+L154+L155</f>
        <v>78731.8</v>
      </c>
      <c r="M152" s="32">
        <f t="shared" ref="M152" si="108">M156+M157+M154+M155</f>
        <v>0</v>
      </c>
      <c r="N152" s="32">
        <f t="shared" si="77"/>
        <v>621581.9</v>
      </c>
      <c r="O152" s="32">
        <f>O156+O157+O154+O155</f>
        <v>46111.9</v>
      </c>
      <c r="P152" s="32">
        <f t="shared" ref="P152:Q152" si="109">P156+P157+P154+P155</f>
        <v>575470</v>
      </c>
      <c r="Q152" s="32">
        <f t="shared" si="109"/>
        <v>0</v>
      </c>
      <c r="R152" s="32">
        <f t="shared" si="79"/>
        <v>641629.5</v>
      </c>
      <c r="S152" s="32">
        <f>S156+S157+S154+S155</f>
        <v>48017.4</v>
      </c>
      <c r="T152" s="32">
        <f t="shared" ref="T152:U152" si="110">T156+T157+T154+T155</f>
        <v>593612.1</v>
      </c>
      <c r="U152" s="32">
        <f t="shared" si="110"/>
        <v>0</v>
      </c>
      <c r="V152" s="41">
        <f>J152/F152</f>
        <v>0.13900000000000001</v>
      </c>
    </row>
    <row r="153" spans="1:22" s="33" customFormat="1" ht="18.75" customHeight="1" x14ac:dyDescent="0.25">
      <c r="A153" s="45"/>
      <c r="B153" s="51" t="s">
        <v>23</v>
      </c>
      <c r="C153" s="46"/>
      <c r="D153" s="47"/>
      <c r="E153" s="46"/>
      <c r="F153" s="32"/>
      <c r="G153" s="35"/>
      <c r="H153" s="35"/>
      <c r="I153" s="35"/>
      <c r="J153" s="32"/>
      <c r="K153" s="36"/>
      <c r="L153" s="36"/>
      <c r="M153" s="35"/>
      <c r="N153" s="32"/>
      <c r="O153" s="35"/>
      <c r="P153" s="35"/>
      <c r="Q153" s="35"/>
      <c r="R153" s="32"/>
      <c r="S153" s="35"/>
      <c r="T153" s="35"/>
      <c r="U153" s="35"/>
      <c r="V153" s="41"/>
    </row>
    <row r="154" spans="1:22" s="33" customFormat="1" ht="86.25" customHeight="1" x14ac:dyDescent="0.25">
      <c r="A154" s="45"/>
      <c r="B154" s="51" t="s">
        <v>188</v>
      </c>
      <c r="C154" s="46" t="s">
        <v>193</v>
      </c>
      <c r="D154" s="47" t="s">
        <v>194</v>
      </c>
      <c r="E154" s="46" t="s">
        <v>191</v>
      </c>
      <c r="F154" s="32">
        <f t="shared" ref="F154:F155" si="111">G154+H154+I154</f>
        <v>157375</v>
      </c>
      <c r="G154" s="35">
        <v>3147.5</v>
      </c>
      <c r="H154" s="35">
        <v>154227.5</v>
      </c>
      <c r="I154" s="35"/>
      <c r="J154" s="32">
        <f t="shared" si="106"/>
        <v>48648.4</v>
      </c>
      <c r="K154" s="36">
        <v>972.97</v>
      </c>
      <c r="L154" s="36">
        <v>47675.38</v>
      </c>
      <c r="M154" s="35"/>
      <c r="N154" s="32">
        <f t="shared" si="77"/>
        <v>160250</v>
      </c>
      <c r="O154" s="35">
        <v>3205</v>
      </c>
      <c r="P154" s="35">
        <v>157045</v>
      </c>
      <c r="Q154" s="35"/>
      <c r="R154" s="32">
        <f t="shared" si="79"/>
        <v>160250</v>
      </c>
      <c r="S154" s="35">
        <v>3205</v>
      </c>
      <c r="T154" s="35">
        <v>157045</v>
      </c>
      <c r="U154" s="35"/>
      <c r="V154" s="41">
        <f t="shared" ref="V154:V155" si="112">J154/F154</f>
        <v>0.309</v>
      </c>
    </row>
    <row r="155" spans="1:22" s="33" customFormat="1" ht="86.25" customHeight="1" x14ac:dyDescent="0.25">
      <c r="A155" s="45"/>
      <c r="B155" s="51" t="s">
        <v>188</v>
      </c>
      <c r="C155" s="46" t="s">
        <v>38</v>
      </c>
      <c r="D155" s="47" t="s">
        <v>39</v>
      </c>
      <c r="E155" s="46" t="s">
        <v>191</v>
      </c>
      <c r="F155" s="32">
        <f t="shared" si="111"/>
        <v>22402</v>
      </c>
      <c r="G155" s="35">
        <v>448</v>
      </c>
      <c r="H155" s="35">
        <v>21954</v>
      </c>
      <c r="I155" s="35"/>
      <c r="J155" s="32">
        <f t="shared" si="106"/>
        <v>0</v>
      </c>
      <c r="K155" s="36">
        <v>0</v>
      </c>
      <c r="L155" s="36">
        <v>0</v>
      </c>
      <c r="M155" s="35"/>
      <c r="N155" s="32">
        <f t="shared" si="77"/>
        <v>22402</v>
      </c>
      <c r="O155" s="35">
        <v>448</v>
      </c>
      <c r="P155" s="35">
        <v>21954</v>
      </c>
      <c r="Q155" s="35"/>
      <c r="R155" s="32">
        <f t="shared" si="79"/>
        <v>23100</v>
      </c>
      <c r="S155" s="35">
        <v>462</v>
      </c>
      <c r="T155" s="35">
        <v>22638</v>
      </c>
      <c r="U155" s="35"/>
      <c r="V155" s="41">
        <f t="shared" si="112"/>
        <v>0</v>
      </c>
    </row>
    <row r="156" spans="1:22" s="33" customFormat="1" ht="86.25" customHeight="1" x14ac:dyDescent="0.25">
      <c r="A156" s="45"/>
      <c r="B156" s="51" t="s">
        <v>188</v>
      </c>
      <c r="C156" s="46" t="s">
        <v>189</v>
      </c>
      <c r="D156" s="47" t="s">
        <v>190</v>
      </c>
      <c r="E156" s="46" t="s">
        <v>191</v>
      </c>
      <c r="F156" s="32">
        <f t="shared" ref="F156:F157" si="113">G156+H156+I156</f>
        <v>62968.4</v>
      </c>
      <c r="G156" s="35">
        <v>1259.4000000000001</v>
      </c>
      <c r="H156" s="35">
        <v>61709</v>
      </c>
      <c r="I156" s="35"/>
      <c r="J156" s="32">
        <f t="shared" si="106"/>
        <v>715.6</v>
      </c>
      <c r="K156" s="36">
        <v>14.3</v>
      </c>
      <c r="L156" s="36">
        <v>701.34</v>
      </c>
      <c r="M156" s="35"/>
      <c r="N156" s="32">
        <f t="shared" si="77"/>
        <v>64704.800000000003</v>
      </c>
      <c r="O156" s="35">
        <v>1294.0999999999999</v>
      </c>
      <c r="P156" s="35">
        <v>63410.7</v>
      </c>
      <c r="Q156" s="35"/>
      <c r="R156" s="32">
        <f t="shared" si="79"/>
        <v>67337.600000000006</v>
      </c>
      <c r="S156" s="35">
        <v>1346.8</v>
      </c>
      <c r="T156" s="35">
        <v>65990.8</v>
      </c>
      <c r="U156" s="35"/>
      <c r="V156" s="41">
        <f t="shared" si="104"/>
        <v>1.0999999999999999E-2</v>
      </c>
    </row>
    <row r="157" spans="1:22" s="33" customFormat="1" ht="65.25" customHeight="1" x14ac:dyDescent="0.25">
      <c r="A157" s="45"/>
      <c r="B157" s="51" t="s">
        <v>192</v>
      </c>
      <c r="C157" s="46" t="s">
        <v>193</v>
      </c>
      <c r="D157" s="47" t="s">
        <v>194</v>
      </c>
      <c r="E157" s="46" t="s">
        <v>195</v>
      </c>
      <c r="F157" s="32">
        <f t="shared" si="113"/>
        <v>356913.8</v>
      </c>
      <c r="G157" s="35">
        <v>39260.5</v>
      </c>
      <c r="H157" s="35">
        <v>317653.3</v>
      </c>
      <c r="I157" s="35"/>
      <c r="J157" s="32">
        <f t="shared" si="106"/>
        <v>34106.9</v>
      </c>
      <c r="K157" s="36">
        <v>3751.8</v>
      </c>
      <c r="L157" s="36">
        <v>30355.119999999999</v>
      </c>
      <c r="M157" s="35"/>
      <c r="N157" s="32">
        <f t="shared" si="77"/>
        <v>374225.1</v>
      </c>
      <c r="O157" s="35">
        <v>41164.800000000003</v>
      </c>
      <c r="P157" s="35">
        <v>333060.3</v>
      </c>
      <c r="Q157" s="35"/>
      <c r="R157" s="32">
        <f t="shared" si="79"/>
        <v>390941.9</v>
      </c>
      <c r="S157" s="35">
        <v>43003.6</v>
      </c>
      <c r="T157" s="35">
        <v>347938.3</v>
      </c>
      <c r="U157" s="35"/>
      <c r="V157" s="41">
        <f t="shared" si="104"/>
        <v>9.6000000000000002E-2</v>
      </c>
    </row>
    <row r="158" spans="1:22" s="77" customFormat="1" ht="31.5" customHeight="1" x14ac:dyDescent="0.2">
      <c r="A158" s="68" t="s">
        <v>196</v>
      </c>
      <c r="B158" s="65" t="s">
        <v>197</v>
      </c>
      <c r="C158" s="56" t="s">
        <v>22</v>
      </c>
      <c r="D158" s="76" t="s">
        <v>22</v>
      </c>
      <c r="E158" s="56" t="s">
        <v>22</v>
      </c>
      <c r="F158" s="32">
        <f t="shared" ref="F158:F182" si="114">G158+H158+I158</f>
        <v>222756.8</v>
      </c>
      <c r="G158" s="32">
        <f>G160</f>
        <v>4455.2</v>
      </c>
      <c r="H158" s="32">
        <f t="shared" ref="H158:I158" si="115">H160</f>
        <v>218301.6</v>
      </c>
      <c r="I158" s="32">
        <f t="shared" si="115"/>
        <v>0</v>
      </c>
      <c r="J158" s="32">
        <f t="shared" ref="J158:J185" si="116">K158+L158+M158</f>
        <v>33805.599999999999</v>
      </c>
      <c r="K158" s="52">
        <f>K160</f>
        <v>676.1</v>
      </c>
      <c r="L158" s="52">
        <f t="shared" ref="L158:M158" si="117">L160</f>
        <v>33129.5</v>
      </c>
      <c r="M158" s="32">
        <f t="shared" si="117"/>
        <v>0</v>
      </c>
      <c r="N158" s="32">
        <f t="shared" si="77"/>
        <v>244688.9</v>
      </c>
      <c r="O158" s="32">
        <f>O160</f>
        <v>4893.8</v>
      </c>
      <c r="P158" s="32">
        <f t="shared" ref="P158:Q158" si="118">P160</f>
        <v>239795.1</v>
      </c>
      <c r="Q158" s="32">
        <f t="shared" si="118"/>
        <v>0</v>
      </c>
      <c r="R158" s="32">
        <f t="shared" si="79"/>
        <v>571949.1</v>
      </c>
      <c r="S158" s="32">
        <f>S160</f>
        <v>11439</v>
      </c>
      <c r="T158" s="32">
        <f t="shared" ref="T158:U158" si="119">T160</f>
        <v>560510.1</v>
      </c>
      <c r="U158" s="32">
        <f t="shared" si="119"/>
        <v>0</v>
      </c>
      <c r="V158" s="41">
        <f t="shared" si="104"/>
        <v>0.152</v>
      </c>
    </row>
    <row r="159" spans="1:22" s="33" customFormat="1" ht="19.5" customHeight="1" x14ac:dyDescent="0.25">
      <c r="A159" s="45"/>
      <c r="B159" s="51" t="s">
        <v>23</v>
      </c>
      <c r="C159" s="46"/>
      <c r="D159" s="47"/>
      <c r="E159" s="46"/>
      <c r="F159" s="32"/>
      <c r="G159" s="35"/>
      <c r="H159" s="35"/>
      <c r="I159" s="35"/>
      <c r="J159" s="32"/>
      <c r="K159" s="36"/>
      <c r="L159" s="36"/>
      <c r="M159" s="35"/>
      <c r="N159" s="32"/>
      <c r="O159" s="35"/>
      <c r="P159" s="35"/>
      <c r="Q159" s="35"/>
      <c r="R159" s="32"/>
      <c r="S159" s="35"/>
      <c r="T159" s="35"/>
      <c r="U159" s="35"/>
      <c r="V159" s="41"/>
    </row>
    <row r="160" spans="1:22" s="33" customFormat="1" ht="89.25" customHeight="1" x14ac:dyDescent="0.25">
      <c r="A160" s="45"/>
      <c r="B160" s="51" t="s">
        <v>198</v>
      </c>
      <c r="C160" s="46" t="s">
        <v>193</v>
      </c>
      <c r="D160" s="47" t="s">
        <v>194</v>
      </c>
      <c r="E160" s="46" t="s">
        <v>199</v>
      </c>
      <c r="F160" s="32">
        <f t="shared" si="114"/>
        <v>222756.8</v>
      </c>
      <c r="G160" s="35">
        <v>4455.2</v>
      </c>
      <c r="H160" s="35">
        <v>218301.6</v>
      </c>
      <c r="I160" s="35"/>
      <c r="J160" s="32">
        <f t="shared" si="116"/>
        <v>33805.599999999999</v>
      </c>
      <c r="K160" s="36">
        <v>676.1</v>
      </c>
      <c r="L160" s="36">
        <v>33129.49</v>
      </c>
      <c r="M160" s="35"/>
      <c r="N160" s="32">
        <f t="shared" si="77"/>
        <v>244688.9</v>
      </c>
      <c r="O160" s="35">
        <v>4893.8</v>
      </c>
      <c r="P160" s="35">
        <v>239795.1</v>
      </c>
      <c r="Q160" s="35"/>
      <c r="R160" s="32">
        <f t="shared" si="79"/>
        <v>571949.1</v>
      </c>
      <c r="S160" s="35">
        <v>11439</v>
      </c>
      <c r="T160" s="35">
        <v>560510.1</v>
      </c>
      <c r="U160" s="35"/>
      <c r="V160" s="41">
        <f t="shared" si="104"/>
        <v>0.152</v>
      </c>
    </row>
    <row r="161" spans="1:101" s="33" customFormat="1" ht="28.15" customHeight="1" x14ac:dyDescent="0.25">
      <c r="A161" s="68" t="s">
        <v>200</v>
      </c>
      <c r="B161" s="65" t="s">
        <v>201</v>
      </c>
      <c r="C161" s="56" t="s">
        <v>22</v>
      </c>
      <c r="D161" s="56" t="s">
        <v>22</v>
      </c>
      <c r="E161" s="56" t="s">
        <v>22</v>
      </c>
      <c r="F161" s="32">
        <f t="shared" si="114"/>
        <v>57596.2</v>
      </c>
      <c r="G161" s="32">
        <f>SUM(G163:G164)</f>
        <v>1150.8</v>
      </c>
      <c r="H161" s="32">
        <f>SUM(H163:H164)</f>
        <v>56387.8</v>
      </c>
      <c r="I161" s="32">
        <f>SUM(I163:I164)</f>
        <v>57.6</v>
      </c>
      <c r="J161" s="32">
        <f t="shared" si="116"/>
        <v>0</v>
      </c>
      <c r="K161" s="52">
        <f>SUM(K163:K164)</f>
        <v>0</v>
      </c>
      <c r="L161" s="52">
        <f>SUM(L163:L164)</f>
        <v>0</v>
      </c>
      <c r="M161" s="32">
        <f>SUM(M163:M164)</f>
        <v>0</v>
      </c>
      <c r="N161" s="32">
        <f t="shared" si="77"/>
        <v>63956.7</v>
      </c>
      <c r="O161" s="32">
        <f>SUM(O163:O164)</f>
        <v>1277.8</v>
      </c>
      <c r="P161" s="32">
        <f>SUM(P163:P164)</f>
        <v>62614.9</v>
      </c>
      <c r="Q161" s="32">
        <f>SUM(Q163:Q164)</f>
        <v>64</v>
      </c>
      <c r="R161" s="32">
        <f t="shared" si="79"/>
        <v>0</v>
      </c>
      <c r="S161" s="32">
        <f>SUM(S163:S164)</f>
        <v>0</v>
      </c>
      <c r="T161" s="32">
        <f>SUM(T163:T164)</f>
        <v>0</v>
      </c>
      <c r="U161" s="32">
        <f>SUM(U163:U164)</f>
        <v>0</v>
      </c>
      <c r="V161" s="41">
        <f t="shared" si="104"/>
        <v>0</v>
      </c>
    </row>
    <row r="162" spans="1:101" s="33" customFormat="1" ht="19.5" customHeight="1" x14ac:dyDescent="0.25">
      <c r="A162" s="45"/>
      <c r="B162" s="51" t="s">
        <v>23</v>
      </c>
      <c r="C162" s="63"/>
      <c r="D162" s="64"/>
      <c r="E162" s="63"/>
      <c r="F162" s="32"/>
      <c r="G162" s="32"/>
      <c r="H162" s="32"/>
      <c r="I162" s="32"/>
      <c r="J162" s="32"/>
      <c r="K162" s="52"/>
      <c r="L162" s="52"/>
      <c r="M162" s="32"/>
      <c r="N162" s="32"/>
      <c r="O162" s="32"/>
      <c r="P162" s="32"/>
      <c r="Q162" s="32"/>
      <c r="R162" s="32"/>
      <c r="S162" s="32"/>
      <c r="T162" s="32"/>
      <c r="U162" s="32"/>
      <c r="V162" s="41"/>
    </row>
    <row r="163" spans="1:101" s="33" customFormat="1" ht="91.5" customHeight="1" x14ac:dyDescent="0.25">
      <c r="A163" s="45"/>
      <c r="B163" s="51" t="s">
        <v>202</v>
      </c>
      <c r="C163" s="46" t="s">
        <v>81</v>
      </c>
      <c r="D163" s="47" t="s">
        <v>82</v>
      </c>
      <c r="E163" s="46" t="s">
        <v>203</v>
      </c>
      <c r="F163" s="32">
        <f t="shared" si="114"/>
        <v>3677.2</v>
      </c>
      <c r="G163" s="35">
        <v>73.5</v>
      </c>
      <c r="H163" s="35">
        <v>3600</v>
      </c>
      <c r="I163" s="35">
        <v>3.7</v>
      </c>
      <c r="J163" s="32">
        <f t="shared" si="116"/>
        <v>0</v>
      </c>
      <c r="K163" s="36"/>
      <c r="L163" s="36"/>
      <c r="M163" s="35"/>
      <c r="N163" s="32">
        <f t="shared" si="77"/>
        <v>4085.7</v>
      </c>
      <c r="O163" s="35">
        <v>81.599999999999994</v>
      </c>
      <c r="P163" s="35">
        <v>4000</v>
      </c>
      <c r="Q163" s="35">
        <v>4.0999999999999996</v>
      </c>
      <c r="R163" s="32">
        <f t="shared" si="79"/>
        <v>0</v>
      </c>
      <c r="S163" s="35"/>
      <c r="T163" s="35"/>
      <c r="U163" s="35"/>
      <c r="V163" s="41">
        <f t="shared" si="104"/>
        <v>0</v>
      </c>
    </row>
    <row r="164" spans="1:101" s="33" customFormat="1" ht="75.75" customHeight="1" x14ac:dyDescent="0.25">
      <c r="A164" s="45"/>
      <c r="B164" s="51" t="s">
        <v>204</v>
      </c>
      <c r="C164" s="46" t="s">
        <v>62</v>
      </c>
      <c r="D164" s="47" t="s">
        <v>63</v>
      </c>
      <c r="E164" s="46" t="s">
        <v>205</v>
      </c>
      <c r="F164" s="32">
        <f t="shared" si="114"/>
        <v>53919</v>
      </c>
      <c r="G164" s="35">
        <v>1077.3</v>
      </c>
      <c r="H164" s="35">
        <v>52787.8</v>
      </c>
      <c r="I164" s="35">
        <v>53.9</v>
      </c>
      <c r="J164" s="32">
        <f t="shared" si="116"/>
        <v>0</v>
      </c>
      <c r="K164" s="36"/>
      <c r="L164" s="36"/>
      <c r="M164" s="35"/>
      <c r="N164" s="32">
        <f t="shared" si="77"/>
        <v>59871</v>
      </c>
      <c r="O164" s="35">
        <v>1196.22</v>
      </c>
      <c r="P164" s="35">
        <v>58614.9</v>
      </c>
      <c r="Q164" s="35">
        <v>59.9</v>
      </c>
      <c r="R164" s="32">
        <f t="shared" si="79"/>
        <v>0</v>
      </c>
      <c r="S164" s="35"/>
      <c r="T164" s="35"/>
      <c r="U164" s="35"/>
      <c r="V164" s="41">
        <f t="shared" si="104"/>
        <v>0</v>
      </c>
    </row>
    <row r="165" spans="1:101" s="23" customFormat="1" ht="40.5" customHeight="1" x14ac:dyDescent="0.25">
      <c r="A165" s="14" t="s">
        <v>206</v>
      </c>
      <c r="B165" s="15" t="s">
        <v>207</v>
      </c>
      <c r="C165" s="16" t="s">
        <v>22</v>
      </c>
      <c r="D165" s="16" t="s">
        <v>22</v>
      </c>
      <c r="E165" s="34" t="s">
        <v>22</v>
      </c>
      <c r="F165" s="34">
        <f t="shared" si="114"/>
        <v>50149.4</v>
      </c>
      <c r="G165" s="34">
        <f>G166+G169</f>
        <v>7373.1</v>
      </c>
      <c r="H165" s="34">
        <f>H166+H169</f>
        <v>42776.3</v>
      </c>
      <c r="I165" s="34">
        <f>I166+I169</f>
        <v>0</v>
      </c>
      <c r="J165" s="34">
        <f t="shared" si="116"/>
        <v>27238.2</v>
      </c>
      <c r="K165" s="114">
        <f>K166+K169</f>
        <v>6914.8</v>
      </c>
      <c r="L165" s="114">
        <f>L166+L169</f>
        <v>20323.400000000001</v>
      </c>
      <c r="M165" s="34">
        <f>M166+M169</f>
        <v>0</v>
      </c>
      <c r="N165" s="34">
        <f t="shared" si="77"/>
        <v>51611.5</v>
      </c>
      <c r="O165" s="34">
        <f>O166+O169</f>
        <v>7402.3</v>
      </c>
      <c r="P165" s="34">
        <f>P166+P169</f>
        <v>44209.2</v>
      </c>
      <c r="Q165" s="34">
        <f>Q166+Q169</f>
        <v>0</v>
      </c>
      <c r="R165" s="34">
        <f t="shared" si="79"/>
        <v>52981.599999999999</v>
      </c>
      <c r="S165" s="34">
        <f>S166+S169</f>
        <v>7429.7</v>
      </c>
      <c r="T165" s="34">
        <f>T166+T169</f>
        <v>45551.9</v>
      </c>
      <c r="U165" s="34">
        <f>U166+U169</f>
        <v>0</v>
      </c>
      <c r="V165" s="17">
        <f t="shared" si="104"/>
        <v>0.54300000000000004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</row>
    <row r="166" spans="1:101" s="33" customFormat="1" ht="78" customHeight="1" x14ac:dyDescent="0.25">
      <c r="A166" s="68" t="s">
        <v>208</v>
      </c>
      <c r="B166" s="65" t="s">
        <v>209</v>
      </c>
      <c r="C166" s="56" t="s">
        <v>22</v>
      </c>
      <c r="D166" s="56" t="s">
        <v>22</v>
      </c>
      <c r="E166" s="56" t="s">
        <v>22</v>
      </c>
      <c r="F166" s="32">
        <f t="shared" si="114"/>
        <v>22911.200000000001</v>
      </c>
      <c r="G166" s="32">
        <f>SUM(G168:G168)</f>
        <v>458.3</v>
      </c>
      <c r="H166" s="32">
        <f>SUM(H168:H168)</f>
        <v>22452.9</v>
      </c>
      <c r="I166" s="32">
        <f>SUM(I168:I168)</f>
        <v>0</v>
      </c>
      <c r="J166" s="32">
        <f t="shared" si="116"/>
        <v>0</v>
      </c>
      <c r="K166" s="52">
        <f>SUM(K168:K168)</f>
        <v>0</v>
      </c>
      <c r="L166" s="52">
        <f>SUM(L168:L168)</f>
        <v>0</v>
      </c>
      <c r="M166" s="32">
        <f>SUM(M168:M168)</f>
        <v>0</v>
      </c>
      <c r="N166" s="32">
        <f t="shared" si="77"/>
        <v>23157.1</v>
      </c>
      <c r="O166" s="32">
        <f>SUM(O168:O168)</f>
        <v>463.2</v>
      </c>
      <c r="P166" s="32">
        <f>SUM(P168:P168)</f>
        <v>22693.9</v>
      </c>
      <c r="Q166" s="32">
        <f>SUM(Q168:Q168)</f>
        <v>0</v>
      </c>
      <c r="R166" s="32">
        <f t="shared" si="79"/>
        <v>23340.5</v>
      </c>
      <c r="S166" s="32">
        <f>SUM(S168:S168)</f>
        <v>466.9</v>
      </c>
      <c r="T166" s="32">
        <f>SUM(T168:T168)</f>
        <v>22873.599999999999</v>
      </c>
      <c r="U166" s="32">
        <f>SUM(U168:U168)</f>
        <v>0</v>
      </c>
      <c r="V166" s="41">
        <f t="shared" si="104"/>
        <v>0</v>
      </c>
    </row>
    <row r="167" spans="1:101" s="33" customFormat="1" ht="20.25" customHeight="1" x14ac:dyDescent="0.25">
      <c r="A167" s="45"/>
      <c r="B167" s="51" t="s">
        <v>23</v>
      </c>
      <c r="C167" s="63"/>
      <c r="D167" s="63"/>
      <c r="E167" s="63"/>
      <c r="F167" s="32"/>
      <c r="G167" s="32"/>
      <c r="H167" s="32"/>
      <c r="I167" s="32"/>
      <c r="J167" s="32"/>
      <c r="K167" s="52"/>
      <c r="L167" s="52"/>
      <c r="M167" s="32"/>
      <c r="N167" s="32"/>
      <c r="O167" s="32"/>
      <c r="P167" s="32"/>
      <c r="Q167" s="32"/>
      <c r="R167" s="32"/>
      <c r="S167" s="32"/>
      <c r="T167" s="32"/>
      <c r="U167" s="32"/>
      <c r="V167" s="41"/>
    </row>
    <row r="168" spans="1:101" s="33" customFormat="1" ht="151.5" customHeight="1" x14ac:dyDescent="0.25">
      <c r="A168" s="45"/>
      <c r="B168" s="79" t="s">
        <v>257</v>
      </c>
      <c r="C168" s="72" t="s">
        <v>210</v>
      </c>
      <c r="D168" s="73" t="s">
        <v>211</v>
      </c>
      <c r="E168" s="46" t="s">
        <v>256</v>
      </c>
      <c r="F168" s="32">
        <f t="shared" si="114"/>
        <v>22911.200000000001</v>
      </c>
      <c r="G168" s="35">
        <v>458.3</v>
      </c>
      <c r="H168" s="35">
        <v>22452.9</v>
      </c>
      <c r="I168" s="35"/>
      <c r="J168" s="32">
        <f t="shared" si="116"/>
        <v>0</v>
      </c>
      <c r="K168" s="36"/>
      <c r="L168" s="36"/>
      <c r="M168" s="35"/>
      <c r="N168" s="32">
        <f t="shared" si="77"/>
        <v>23157.1</v>
      </c>
      <c r="O168" s="35">
        <v>463.2</v>
      </c>
      <c r="P168" s="35">
        <v>22693.9</v>
      </c>
      <c r="Q168" s="35"/>
      <c r="R168" s="32">
        <f t="shared" si="79"/>
        <v>23340.5</v>
      </c>
      <c r="S168" s="35">
        <v>466.9</v>
      </c>
      <c r="T168" s="35">
        <v>22873.599999999999</v>
      </c>
      <c r="U168" s="35"/>
      <c r="V168" s="41">
        <f t="shared" si="104"/>
        <v>0</v>
      </c>
    </row>
    <row r="169" spans="1:101" s="33" customFormat="1" ht="45" customHeight="1" x14ac:dyDescent="0.25">
      <c r="A169" s="68" t="s">
        <v>212</v>
      </c>
      <c r="B169" s="65" t="s">
        <v>213</v>
      </c>
      <c r="C169" s="56" t="s">
        <v>22</v>
      </c>
      <c r="D169" s="56" t="s">
        <v>22</v>
      </c>
      <c r="E169" s="56" t="s">
        <v>22</v>
      </c>
      <c r="F169" s="32">
        <f t="shared" si="114"/>
        <v>27238.2</v>
      </c>
      <c r="G169" s="32">
        <f>SUM(G171:G172)</f>
        <v>6914.8</v>
      </c>
      <c r="H169" s="32">
        <f>SUM(H171:H172)</f>
        <v>20323.400000000001</v>
      </c>
      <c r="I169" s="32">
        <f>SUM(I171:I172)</f>
        <v>0</v>
      </c>
      <c r="J169" s="32">
        <f t="shared" si="116"/>
        <v>27238.2</v>
      </c>
      <c r="K169" s="52">
        <f>SUM(K171:K172)</f>
        <v>6914.8</v>
      </c>
      <c r="L169" s="52">
        <f>SUM(L171:L172)</f>
        <v>20323.400000000001</v>
      </c>
      <c r="M169" s="32">
        <f>SUM(M171:M172)</f>
        <v>0</v>
      </c>
      <c r="N169" s="32">
        <f t="shared" si="77"/>
        <v>28454.400000000001</v>
      </c>
      <c r="O169" s="32">
        <f>SUM(O171:O172)</f>
        <v>6939.1</v>
      </c>
      <c r="P169" s="32">
        <f>SUM(P171:P172)</f>
        <v>21515.3</v>
      </c>
      <c r="Q169" s="32">
        <f>SUM(Q171:Q172)</f>
        <v>0</v>
      </c>
      <c r="R169" s="32">
        <f t="shared" si="79"/>
        <v>29641.1</v>
      </c>
      <c r="S169" s="32">
        <f>SUM(S171:S172)</f>
        <v>6962.8</v>
      </c>
      <c r="T169" s="32">
        <f>SUM(T171:T172)</f>
        <v>22678.3</v>
      </c>
      <c r="U169" s="32">
        <f>SUM(U171:U172)</f>
        <v>0</v>
      </c>
      <c r="V169" s="41">
        <f t="shared" si="104"/>
        <v>1</v>
      </c>
    </row>
    <row r="170" spans="1:101" s="33" customFormat="1" ht="20.25" customHeight="1" x14ac:dyDescent="0.25">
      <c r="A170" s="45"/>
      <c r="B170" s="51" t="s">
        <v>23</v>
      </c>
      <c r="C170" s="63"/>
      <c r="D170" s="63"/>
      <c r="E170" s="63"/>
      <c r="F170" s="32"/>
      <c r="G170" s="32"/>
      <c r="H170" s="32"/>
      <c r="I170" s="32"/>
      <c r="J170" s="32"/>
      <c r="K170" s="52"/>
      <c r="L170" s="52"/>
      <c r="M170" s="32"/>
      <c r="N170" s="32"/>
      <c r="O170" s="32"/>
      <c r="P170" s="32"/>
      <c r="Q170" s="32"/>
      <c r="R170" s="32"/>
      <c r="S170" s="32"/>
      <c r="T170" s="32"/>
      <c r="U170" s="32"/>
      <c r="V170" s="41"/>
    </row>
    <row r="171" spans="1:101" s="33" customFormat="1" ht="75.75" customHeight="1" x14ac:dyDescent="0.25">
      <c r="A171" s="45"/>
      <c r="B171" s="51" t="s">
        <v>214</v>
      </c>
      <c r="C171" s="46" t="s">
        <v>115</v>
      </c>
      <c r="D171" s="47" t="s">
        <v>116</v>
      </c>
      <c r="E171" s="46" t="s">
        <v>215</v>
      </c>
      <c r="F171" s="32">
        <f t="shared" si="114"/>
        <v>20738.2</v>
      </c>
      <c r="G171" s="35">
        <v>414.8</v>
      </c>
      <c r="H171" s="35">
        <v>20323.400000000001</v>
      </c>
      <c r="I171" s="35"/>
      <c r="J171" s="32">
        <f t="shared" si="116"/>
        <v>20738.2</v>
      </c>
      <c r="K171" s="36">
        <v>414.8</v>
      </c>
      <c r="L171" s="36">
        <v>20323.400000000001</v>
      </c>
      <c r="M171" s="35"/>
      <c r="N171" s="32">
        <f t="shared" si="77"/>
        <v>21954.400000000001</v>
      </c>
      <c r="O171" s="35">
        <v>439.1</v>
      </c>
      <c r="P171" s="35">
        <v>21515.3</v>
      </c>
      <c r="Q171" s="35"/>
      <c r="R171" s="32">
        <f t="shared" si="79"/>
        <v>23141.1</v>
      </c>
      <c r="S171" s="35">
        <v>462.8</v>
      </c>
      <c r="T171" s="35">
        <v>22678.3</v>
      </c>
      <c r="U171" s="35"/>
      <c r="V171" s="41">
        <f t="shared" si="104"/>
        <v>1</v>
      </c>
    </row>
    <row r="172" spans="1:101" s="33" customFormat="1" ht="90.75" customHeight="1" x14ac:dyDescent="0.25">
      <c r="A172" s="45"/>
      <c r="B172" s="51" t="s">
        <v>258</v>
      </c>
      <c r="C172" s="46" t="s">
        <v>115</v>
      </c>
      <c r="D172" s="47" t="s">
        <v>116</v>
      </c>
      <c r="E172" s="46" t="s">
        <v>216</v>
      </c>
      <c r="F172" s="32">
        <f t="shared" si="114"/>
        <v>6500</v>
      </c>
      <c r="G172" s="35">
        <v>6500</v>
      </c>
      <c r="H172" s="35">
        <v>0</v>
      </c>
      <c r="I172" s="35"/>
      <c r="J172" s="32">
        <f t="shared" si="116"/>
        <v>6500</v>
      </c>
      <c r="K172" s="36">
        <v>6500</v>
      </c>
      <c r="L172" s="36">
        <v>0</v>
      </c>
      <c r="M172" s="35"/>
      <c r="N172" s="32">
        <f t="shared" si="77"/>
        <v>6500</v>
      </c>
      <c r="O172" s="35">
        <v>6500</v>
      </c>
      <c r="P172" s="35">
        <v>0</v>
      </c>
      <c r="Q172" s="35"/>
      <c r="R172" s="32">
        <f t="shared" si="79"/>
        <v>6500</v>
      </c>
      <c r="S172" s="35">
        <v>6500</v>
      </c>
      <c r="T172" s="35">
        <v>0</v>
      </c>
      <c r="U172" s="35"/>
      <c r="V172" s="41">
        <f t="shared" si="104"/>
        <v>1</v>
      </c>
    </row>
    <row r="173" spans="1:101" s="23" customFormat="1" ht="44.25" customHeight="1" x14ac:dyDescent="0.25">
      <c r="A173" s="26">
        <v>9</v>
      </c>
      <c r="B173" s="15" t="s">
        <v>217</v>
      </c>
      <c r="C173" s="16" t="s">
        <v>22</v>
      </c>
      <c r="D173" s="16" t="s">
        <v>22</v>
      </c>
      <c r="E173" s="24" t="s">
        <v>22</v>
      </c>
      <c r="F173" s="34">
        <f t="shared" si="114"/>
        <v>10352.6</v>
      </c>
      <c r="G173" s="34">
        <f>G174</f>
        <v>602.5</v>
      </c>
      <c r="H173" s="34">
        <f>H174</f>
        <v>9750.1</v>
      </c>
      <c r="I173" s="34">
        <f>I174</f>
        <v>0</v>
      </c>
      <c r="J173" s="34">
        <f t="shared" si="116"/>
        <v>0</v>
      </c>
      <c r="K173" s="114">
        <f>K174</f>
        <v>0</v>
      </c>
      <c r="L173" s="114">
        <f>L174</f>
        <v>0</v>
      </c>
      <c r="M173" s="34">
        <f>M174</f>
        <v>0</v>
      </c>
      <c r="N173" s="34">
        <f t="shared" si="77"/>
        <v>11348.4</v>
      </c>
      <c r="O173" s="34">
        <f>O174</f>
        <v>622.4</v>
      </c>
      <c r="P173" s="34">
        <f>P174</f>
        <v>10726</v>
      </c>
      <c r="Q173" s="34">
        <f>Q174</f>
        <v>0</v>
      </c>
      <c r="R173" s="34">
        <f t="shared" si="79"/>
        <v>11348.4</v>
      </c>
      <c r="S173" s="34">
        <f>S174</f>
        <v>622.4</v>
      </c>
      <c r="T173" s="34">
        <f>T174</f>
        <v>10726</v>
      </c>
      <c r="U173" s="34">
        <f>U174</f>
        <v>0</v>
      </c>
      <c r="V173" s="17">
        <f t="shared" si="104"/>
        <v>0</v>
      </c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</row>
    <row r="174" spans="1:101" s="33" customFormat="1" ht="42.6" customHeight="1" x14ac:dyDescent="0.25">
      <c r="A174" s="68" t="s">
        <v>218</v>
      </c>
      <c r="B174" s="65" t="s">
        <v>219</v>
      </c>
      <c r="C174" s="56" t="s">
        <v>22</v>
      </c>
      <c r="D174" s="56" t="s">
        <v>22</v>
      </c>
      <c r="E174" s="56" t="s">
        <v>22</v>
      </c>
      <c r="F174" s="32">
        <f t="shared" si="114"/>
        <v>10352.6</v>
      </c>
      <c r="G174" s="32">
        <f>SUM(G176:G177)</f>
        <v>602.5</v>
      </c>
      <c r="H174" s="32">
        <f>SUM(H176:H177)</f>
        <v>9750.1</v>
      </c>
      <c r="I174" s="32">
        <f>SUM(I176:I177)</f>
        <v>0</v>
      </c>
      <c r="J174" s="32">
        <f t="shared" si="116"/>
        <v>0</v>
      </c>
      <c r="K174" s="52">
        <f>SUM(K176:K177)</f>
        <v>0</v>
      </c>
      <c r="L174" s="52">
        <f>SUM(L176:L177)</f>
        <v>0</v>
      </c>
      <c r="M174" s="32">
        <f>SUM(M176:M177)</f>
        <v>0</v>
      </c>
      <c r="N174" s="32">
        <f t="shared" si="77"/>
        <v>11348.4</v>
      </c>
      <c r="O174" s="32">
        <f>SUM(O176:O177)</f>
        <v>622.4</v>
      </c>
      <c r="P174" s="32">
        <f>SUM(P176:P177)</f>
        <v>10726</v>
      </c>
      <c r="Q174" s="32">
        <f>SUM(Q176:Q177)</f>
        <v>0</v>
      </c>
      <c r="R174" s="32">
        <f t="shared" si="79"/>
        <v>11348.4</v>
      </c>
      <c r="S174" s="32">
        <f>SUM(S176:S177)</f>
        <v>622.4</v>
      </c>
      <c r="T174" s="32">
        <f>SUM(T176:T177)</f>
        <v>10726</v>
      </c>
      <c r="U174" s="32">
        <f>SUM(U176:U177)</f>
        <v>0</v>
      </c>
      <c r="V174" s="41">
        <f t="shared" si="104"/>
        <v>0</v>
      </c>
    </row>
    <row r="175" spans="1:101" s="33" customFormat="1" ht="20.25" customHeight="1" x14ac:dyDescent="0.25">
      <c r="A175" s="45"/>
      <c r="B175" s="51" t="s">
        <v>23</v>
      </c>
      <c r="C175" s="63"/>
      <c r="D175" s="63"/>
      <c r="E175" s="63"/>
      <c r="F175" s="32"/>
      <c r="G175" s="32"/>
      <c r="H175" s="32"/>
      <c r="I175" s="32"/>
      <c r="J175" s="32"/>
      <c r="K175" s="52"/>
      <c r="L175" s="52"/>
      <c r="M175" s="32"/>
      <c r="N175" s="32"/>
      <c r="O175" s="32"/>
      <c r="P175" s="32"/>
      <c r="Q175" s="32"/>
      <c r="R175" s="32"/>
      <c r="S175" s="32"/>
      <c r="T175" s="32"/>
      <c r="U175" s="32"/>
      <c r="V175" s="41"/>
    </row>
    <row r="176" spans="1:101" s="33" customFormat="1" ht="70.5" customHeight="1" x14ac:dyDescent="0.25">
      <c r="A176" s="45"/>
      <c r="B176" s="51" t="s">
        <v>220</v>
      </c>
      <c r="C176" s="46" t="s">
        <v>221</v>
      </c>
      <c r="D176" s="64" t="s">
        <v>222</v>
      </c>
      <c r="E176" s="46" t="s">
        <v>223</v>
      </c>
      <c r="F176" s="32">
        <f t="shared" si="114"/>
        <v>9949.1</v>
      </c>
      <c r="G176" s="35">
        <v>199</v>
      </c>
      <c r="H176" s="35">
        <v>9750.1</v>
      </c>
      <c r="I176" s="32"/>
      <c r="J176" s="32">
        <f t="shared" si="116"/>
        <v>0</v>
      </c>
      <c r="K176" s="36"/>
      <c r="L176" s="36"/>
      <c r="M176" s="32"/>
      <c r="N176" s="32">
        <f t="shared" si="77"/>
        <v>10944.9</v>
      </c>
      <c r="O176" s="35">
        <v>218.9</v>
      </c>
      <c r="P176" s="35">
        <v>10726</v>
      </c>
      <c r="Q176" s="32"/>
      <c r="R176" s="32">
        <f t="shared" si="79"/>
        <v>10944.9</v>
      </c>
      <c r="S176" s="35">
        <v>218.9</v>
      </c>
      <c r="T176" s="35">
        <v>10726</v>
      </c>
      <c r="U176" s="32"/>
      <c r="V176" s="41">
        <f t="shared" si="104"/>
        <v>0</v>
      </c>
    </row>
    <row r="177" spans="1:22" s="33" customFormat="1" ht="78.75" customHeight="1" x14ac:dyDescent="0.25">
      <c r="A177" s="80"/>
      <c r="B177" s="51" t="s">
        <v>260</v>
      </c>
      <c r="C177" s="46" t="s">
        <v>221</v>
      </c>
      <c r="D177" s="47" t="s">
        <v>222</v>
      </c>
      <c r="E177" s="46" t="s">
        <v>224</v>
      </c>
      <c r="F177" s="32">
        <f t="shared" si="114"/>
        <v>403.5</v>
      </c>
      <c r="G177" s="35">
        <v>403.5</v>
      </c>
      <c r="H177" s="35">
        <v>0</v>
      </c>
      <c r="I177" s="35"/>
      <c r="J177" s="32">
        <f t="shared" si="116"/>
        <v>0</v>
      </c>
      <c r="K177" s="36"/>
      <c r="L177" s="36"/>
      <c r="M177" s="35"/>
      <c r="N177" s="32">
        <f t="shared" si="77"/>
        <v>403.5</v>
      </c>
      <c r="O177" s="35">
        <v>403.5</v>
      </c>
      <c r="P177" s="35">
        <v>0</v>
      </c>
      <c r="Q177" s="35"/>
      <c r="R177" s="32">
        <f t="shared" si="79"/>
        <v>403.5</v>
      </c>
      <c r="S177" s="35">
        <v>403.5</v>
      </c>
      <c r="T177" s="35">
        <v>0</v>
      </c>
      <c r="U177" s="35"/>
      <c r="V177" s="41">
        <f t="shared" si="104"/>
        <v>0</v>
      </c>
    </row>
    <row r="178" spans="1:22" ht="42" customHeight="1" x14ac:dyDescent="0.25">
      <c r="A178" s="25" t="s">
        <v>225</v>
      </c>
      <c r="B178" s="15" t="s">
        <v>226</v>
      </c>
      <c r="C178" s="16" t="s">
        <v>22</v>
      </c>
      <c r="D178" s="16" t="s">
        <v>22</v>
      </c>
      <c r="E178" s="24" t="s">
        <v>22</v>
      </c>
      <c r="F178" s="34">
        <f t="shared" si="114"/>
        <v>46389.8</v>
      </c>
      <c r="G178" s="34">
        <f>G179</f>
        <v>927.8</v>
      </c>
      <c r="H178" s="34">
        <f>H179</f>
        <v>45462</v>
      </c>
      <c r="I178" s="34">
        <f>I179</f>
        <v>0</v>
      </c>
      <c r="J178" s="34">
        <f t="shared" si="116"/>
        <v>0</v>
      </c>
      <c r="K178" s="114">
        <f>K179</f>
        <v>0</v>
      </c>
      <c r="L178" s="114">
        <f>L179</f>
        <v>0</v>
      </c>
      <c r="M178" s="34">
        <f>M179</f>
        <v>0</v>
      </c>
      <c r="N178" s="34">
        <f t="shared" si="77"/>
        <v>48965</v>
      </c>
      <c r="O178" s="42">
        <f>O179</f>
        <v>979.3</v>
      </c>
      <c r="P178" s="42">
        <f>P179</f>
        <v>47985.7</v>
      </c>
      <c r="Q178" s="42">
        <f>Q179</f>
        <v>0</v>
      </c>
      <c r="R178" s="34">
        <f t="shared" si="79"/>
        <v>0</v>
      </c>
      <c r="S178" s="42">
        <f>S179</f>
        <v>0</v>
      </c>
      <c r="T178" s="42">
        <f>T179</f>
        <v>0</v>
      </c>
      <c r="U178" s="42">
        <f>U179</f>
        <v>0</v>
      </c>
      <c r="V178" s="17">
        <f t="shared" si="104"/>
        <v>0</v>
      </c>
    </row>
    <row r="179" spans="1:22" s="77" customFormat="1" ht="54" customHeight="1" x14ac:dyDescent="0.2">
      <c r="A179" s="68" t="s">
        <v>227</v>
      </c>
      <c r="B179" s="65" t="s">
        <v>228</v>
      </c>
      <c r="C179" s="56" t="s">
        <v>22</v>
      </c>
      <c r="D179" s="56" t="s">
        <v>22</v>
      </c>
      <c r="E179" s="56" t="s">
        <v>22</v>
      </c>
      <c r="F179" s="32">
        <f t="shared" si="114"/>
        <v>46389.8</v>
      </c>
      <c r="G179" s="32">
        <f>G181</f>
        <v>927.8</v>
      </c>
      <c r="H179" s="32">
        <f t="shared" ref="H179:I179" si="120">H181</f>
        <v>45462</v>
      </c>
      <c r="I179" s="32">
        <f t="shared" si="120"/>
        <v>0</v>
      </c>
      <c r="J179" s="32">
        <f t="shared" si="116"/>
        <v>0</v>
      </c>
      <c r="K179" s="52">
        <f>K181</f>
        <v>0</v>
      </c>
      <c r="L179" s="52">
        <f t="shared" ref="L179:M179" si="121">L181</f>
        <v>0</v>
      </c>
      <c r="M179" s="32">
        <f t="shared" si="121"/>
        <v>0</v>
      </c>
      <c r="N179" s="32">
        <f t="shared" si="77"/>
        <v>48965</v>
      </c>
      <c r="O179" s="32">
        <f>O181</f>
        <v>979.3</v>
      </c>
      <c r="P179" s="32">
        <f t="shared" ref="P179:Q179" si="122">P181</f>
        <v>47985.7</v>
      </c>
      <c r="Q179" s="32">
        <f t="shared" si="122"/>
        <v>0</v>
      </c>
      <c r="R179" s="32">
        <f t="shared" si="79"/>
        <v>0</v>
      </c>
      <c r="S179" s="32">
        <f>S181</f>
        <v>0</v>
      </c>
      <c r="T179" s="32">
        <f t="shared" ref="T179:U179" si="123">T181</f>
        <v>0</v>
      </c>
      <c r="U179" s="32">
        <f t="shared" si="123"/>
        <v>0</v>
      </c>
      <c r="V179" s="41">
        <f t="shared" si="104"/>
        <v>0</v>
      </c>
    </row>
    <row r="180" spans="1:22" s="33" customFormat="1" ht="17.25" customHeight="1" x14ac:dyDescent="0.25">
      <c r="A180" s="45"/>
      <c r="B180" s="51" t="s">
        <v>23</v>
      </c>
      <c r="C180" s="56"/>
      <c r="D180" s="56"/>
      <c r="E180" s="81"/>
      <c r="F180" s="32"/>
      <c r="G180" s="35"/>
      <c r="H180" s="35"/>
      <c r="I180" s="35"/>
      <c r="J180" s="32"/>
      <c r="K180" s="36"/>
      <c r="L180" s="36"/>
      <c r="M180" s="35"/>
      <c r="N180" s="32"/>
      <c r="O180" s="35"/>
      <c r="P180" s="35"/>
      <c r="Q180" s="35"/>
      <c r="R180" s="32"/>
      <c r="S180" s="35"/>
      <c r="T180" s="35"/>
      <c r="U180" s="35"/>
      <c r="V180" s="41"/>
    </row>
    <row r="181" spans="1:22" s="33" customFormat="1" ht="117.75" customHeight="1" x14ac:dyDescent="0.25">
      <c r="A181" s="45"/>
      <c r="B181" s="51" t="s">
        <v>229</v>
      </c>
      <c r="C181" s="46" t="s">
        <v>317</v>
      </c>
      <c r="D181" s="47" t="s">
        <v>318</v>
      </c>
      <c r="E181" s="82" t="s">
        <v>230</v>
      </c>
      <c r="F181" s="32">
        <f t="shared" si="114"/>
        <v>46389.8</v>
      </c>
      <c r="G181" s="35">
        <v>927.8</v>
      </c>
      <c r="H181" s="35">
        <v>45462</v>
      </c>
      <c r="I181" s="35"/>
      <c r="J181" s="32">
        <f t="shared" si="116"/>
        <v>0</v>
      </c>
      <c r="K181" s="36"/>
      <c r="L181" s="36"/>
      <c r="M181" s="35"/>
      <c r="N181" s="32">
        <f t="shared" si="77"/>
        <v>48965</v>
      </c>
      <c r="O181" s="35">
        <v>979.3</v>
      </c>
      <c r="P181" s="35">
        <v>47985.7</v>
      </c>
      <c r="Q181" s="35"/>
      <c r="R181" s="32">
        <f t="shared" si="79"/>
        <v>0</v>
      </c>
      <c r="S181" s="35"/>
      <c r="T181" s="35"/>
      <c r="U181" s="35"/>
      <c r="V181" s="41">
        <f t="shared" si="104"/>
        <v>0</v>
      </c>
    </row>
    <row r="182" spans="1:22" s="21" customFormat="1" ht="39.75" customHeight="1" x14ac:dyDescent="0.2">
      <c r="A182" s="14" t="s">
        <v>231</v>
      </c>
      <c r="B182" s="15" t="s">
        <v>232</v>
      </c>
      <c r="C182" s="16" t="s">
        <v>22</v>
      </c>
      <c r="D182" s="26" t="s">
        <v>22</v>
      </c>
      <c r="E182" s="24" t="s">
        <v>22</v>
      </c>
      <c r="F182" s="34">
        <f t="shared" si="114"/>
        <v>238906</v>
      </c>
      <c r="G182" s="34">
        <f>G183</f>
        <v>238906</v>
      </c>
      <c r="H182" s="34">
        <f t="shared" ref="H182:I182" si="124">H183</f>
        <v>0</v>
      </c>
      <c r="I182" s="34">
        <f t="shared" si="124"/>
        <v>0</v>
      </c>
      <c r="J182" s="34">
        <f t="shared" si="116"/>
        <v>27900</v>
      </c>
      <c r="K182" s="114">
        <f>K183</f>
        <v>27900</v>
      </c>
      <c r="L182" s="114">
        <f t="shared" ref="L182:M182" si="125">L183</f>
        <v>0</v>
      </c>
      <c r="M182" s="34">
        <f t="shared" si="125"/>
        <v>0</v>
      </c>
      <c r="N182" s="34">
        <f t="shared" si="77"/>
        <v>0</v>
      </c>
      <c r="O182" s="34">
        <f>O183</f>
        <v>0</v>
      </c>
      <c r="P182" s="34">
        <f t="shared" ref="P182:Q182" si="126">P183</f>
        <v>0</v>
      </c>
      <c r="Q182" s="34">
        <f t="shared" si="126"/>
        <v>0</v>
      </c>
      <c r="R182" s="34">
        <f t="shared" si="79"/>
        <v>0</v>
      </c>
      <c r="S182" s="34">
        <f>S183</f>
        <v>0</v>
      </c>
      <c r="T182" s="34">
        <f>T183</f>
        <v>0</v>
      </c>
      <c r="U182" s="34">
        <f>U183</f>
        <v>0</v>
      </c>
      <c r="V182" s="17">
        <f t="shared" si="104"/>
        <v>0.11700000000000001</v>
      </c>
    </row>
    <row r="183" spans="1:22" s="77" customFormat="1" ht="67.5" customHeight="1" x14ac:dyDescent="0.2">
      <c r="A183" s="68" t="s">
        <v>233</v>
      </c>
      <c r="B183" s="65" t="s">
        <v>234</v>
      </c>
      <c r="C183" s="56" t="s">
        <v>22</v>
      </c>
      <c r="D183" s="76" t="s">
        <v>22</v>
      </c>
      <c r="E183" s="81" t="s">
        <v>22</v>
      </c>
      <c r="F183" s="32">
        <f>G183+H183+I183</f>
        <v>238906</v>
      </c>
      <c r="G183" s="32">
        <f>G185</f>
        <v>238906</v>
      </c>
      <c r="H183" s="32">
        <f t="shared" ref="H183:I183" si="127">H185</f>
        <v>0</v>
      </c>
      <c r="I183" s="32">
        <f t="shared" si="127"/>
        <v>0</v>
      </c>
      <c r="J183" s="32">
        <f t="shared" si="116"/>
        <v>27900</v>
      </c>
      <c r="K183" s="52">
        <f>K185</f>
        <v>27900</v>
      </c>
      <c r="L183" s="52">
        <f t="shared" ref="L183:M183" si="128">L185</f>
        <v>0</v>
      </c>
      <c r="M183" s="32">
        <f t="shared" si="128"/>
        <v>0</v>
      </c>
      <c r="N183" s="32">
        <f t="shared" si="77"/>
        <v>0</v>
      </c>
      <c r="O183" s="32">
        <f>O185</f>
        <v>0</v>
      </c>
      <c r="P183" s="32">
        <f t="shared" ref="P183:Q183" si="129">P185</f>
        <v>0</v>
      </c>
      <c r="Q183" s="32">
        <f t="shared" si="129"/>
        <v>0</v>
      </c>
      <c r="R183" s="32">
        <f t="shared" si="79"/>
        <v>0</v>
      </c>
      <c r="S183" s="32">
        <f>S185</f>
        <v>0</v>
      </c>
      <c r="T183" s="32">
        <f t="shared" ref="T183:U183" si="130">T185</f>
        <v>0</v>
      </c>
      <c r="U183" s="32">
        <f t="shared" si="130"/>
        <v>0</v>
      </c>
      <c r="V183" s="41">
        <f t="shared" si="104"/>
        <v>0.11700000000000001</v>
      </c>
    </row>
    <row r="184" spans="1:22" s="33" customFormat="1" ht="15.75" customHeight="1" x14ac:dyDescent="0.25">
      <c r="A184" s="45"/>
      <c r="B184" s="51" t="s">
        <v>23</v>
      </c>
      <c r="C184" s="46"/>
      <c r="D184" s="47"/>
      <c r="E184" s="82"/>
      <c r="F184" s="32"/>
      <c r="G184" s="35"/>
      <c r="H184" s="35"/>
      <c r="I184" s="35"/>
      <c r="J184" s="32"/>
      <c r="K184" s="36"/>
      <c r="L184" s="36"/>
      <c r="M184" s="35"/>
      <c r="N184" s="32"/>
      <c r="O184" s="35"/>
      <c r="P184" s="35"/>
      <c r="Q184" s="35"/>
      <c r="R184" s="32"/>
      <c r="S184" s="35"/>
      <c r="T184" s="35"/>
      <c r="U184" s="35"/>
      <c r="V184" s="41"/>
    </row>
    <row r="185" spans="1:22" s="33" customFormat="1" ht="99" customHeight="1" x14ac:dyDescent="0.25">
      <c r="A185" s="45"/>
      <c r="B185" s="51" t="s">
        <v>255</v>
      </c>
      <c r="C185" s="46" t="s">
        <v>137</v>
      </c>
      <c r="D185" s="47" t="s">
        <v>138</v>
      </c>
      <c r="E185" s="82" t="s">
        <v>254</v>
      </c>
      <c r="F185" s="32">
        <f t="shared" ref="F185" si="131">G185+H185+I185</f>
        <v>238906</v>
      </c>
      <c r="G185" s="35">
        <v>238906</v>
      </c>
      <c r="H185" s="35">
        <v>0</v>
      </c>
      <c r="I185" s="35"/>
      <c r="J185" s="32">
        <f t="shared" si="116"/>
        <v>27900</v>
      </c>
      <c r="K185" s="36">
        <v>27900</v>
      </c>
      <c r="L185" s="36">
        <v>0</v>
      </c>
      <c r="M185" s="35"/>
      <c r="N185" s="32">
        <f t="shared" ref="N185" si="132">O185+P185+Q185</f>
        <v>0</v>
      </c>
      <c r="O185" s="35"/>
      <c r="P185" s="35"/>
      <c r="Q185" s="35"/>
      <c r="R185" s="32">
        <f t="shared" ref="R185" si="133">S185+T185+U185</f>
        <v>0</v>
      </c>
      <c r="S185" s="35"/>
      <c r="T185" s="35"/>
      <c r="U185" s="35"/>
      <c r="V185" s="41">
        <f t="shared" si="104"/>
        <v>0.11700000000000001</v>
      </c>
    </row>
    <row r="186" spans="1:22" x14ac:dyDescent="0.25">
      <c r="B186" s="2" t="s">
        <v>253</v>
      </c>
    </row>
    <row r="187" spans="1:22" ht="16.5" customHeight="1" x14ac:dyDescent="0.25">
      <c r="B187" s="27" t="s">
        <v>235</v>
      </c>
    </row>
    <row r="190" spans="1:22" ht="22.15" customHeight="1" x14ac:dyDescent="0.25"/>
    <row r="191" spans="1:22" ht="22.15" customHeight="1" x14ac:dyDescent="0.25"/>
    <row r="192" spans="1:22" ht="22.15" customHeight="1" x14ac:dyDescent="0.25"/>
    <row r="193" spans="2:22" ht="22.15" customHeight="1" x14ac:dyDescent="0.25"/>
    <row r="194" spans="2:22" ht="21" customHeight="1" x14ac:dyDescent="0.25"/>
    <row r="195" spans="2:22" ht="21" customHeight="1" x14ac:dyDescent="0.25">
      <c r="B195" s="1"/>
      <c r="F195" s="1"/>
      <c r="J195" s="1"/>
      <c r="N195" s="1"/>
      <c r="R195" s="1"/>
      <c r="S195" s="1"/>
      <c r="T195" s="1"/>
      <c r="V195" s="1"/>
    </row>
    <row r="196" spans="2:22" ht="21" customHeight="1" x14ac:dyDescent="0.25">
      <c r="B196" s="1"/>
      <c r="F196" s="1"/>
      <c r="J196" s="1"/>
      <c r="N196" s="1"/>
      <c r="R196" s="1"/>
      <c r="S196" s="1"/>
      <c r="T196" s="1"/>
      <c r="V196" s="1"/>
    </row>
    <row r="197" spans="2:22" ht="21" customHeight="1" x14ac:dyDescent="0.25">
      <c r="B197" s="1"/>
      <c r="F197" s="1"/>
      <c r="J197" s="1"/>
      <c r="N197" s="1"/>
      <c r="R197" s="1"/>
      <c r="S197" s="1"/>
      <c r="T197" s="1"/>
      <c r="V197" s="1"/>
    </row>
    <row r="198" spans="2:22" ht="17.45" customHeight="1" x14ac:dyDescent="0.25">
      <c r="B198" s="1"/>
      <c r="F198" s="1"/>
      <c r="J198" s="1"/>
      <c r="N198" s="1"/>
      <c r="R198" s="1"/>
      <c r="S198" s="1"/>
      <c r="T198" s="1"/>
      <c r="V198" s="1"/>
    </row>
    <row r="199" spans="2:22" ht="16.149999999999999" customHeight="1" x14ac:dyDescent="0.25">
      <c r="B199" s="1"/>
      <c r="F199" s="1"/>
      <c r="J199" s="1"/>
      <c r="N199" s="1"/>
      <c r="R199" s="1"/>
      <c r="S199" s="1"/>
      <c r="T199" s="1"/>
      <c r="V199" s="1"/>
    </row>
    <row r="200" spans="2:22" ht="17.45" customHeight="1" x14ac:dyDescent="0.25">
      <c r="B200" s="1"/>
      <c r="F200" s="1"/>
      <c r="J200" s="1"/>
      <c r="N200" s="1"/>
      <c r="R200" s="1"/>
      <c r="S200" s="1"/>
      <c r="T200" s="1"/>
      <c r="V200" s="1"/>
    </row>
    <row r="201" spans="2:22" ht="20.45" customHeight="1" x14ac:dyDescent="0.25">
      <c r="B201" s="1"/>
      <c r="F201" s="1"/>
      <c r="J201" s="1"/>
      <c r="N201" s="1"/>
      <c r="R201" s="1"/>
      <c r="S201" s="1"/>
      <c r="T201" s="1"/>
      <c r="V201" s="1"/>
    </row>
    <row r="202" spans="2:22" ht="16.149999999999999" customHeight="1" x14ac:dyDescent="0.25">
      <c r="B202" s="1"/>
      <c r="F202" s="1"/>
      <c r="J202" s="1"/>
      <c r="N202" s="1"/>
      <c r="R202" s="1"/>
      <c r="S202" s="1"/>
      <c r="T202" s="1"/>
      <c r="V202" s="1"/>
    </row>
    <row r="203" spans="2:22" ht="17.45" customHeight="1" x14ac:dyDescent="0.25">
      <c r="B203" s="1"/>
      <c r="F203" s="1"/>
      <c r="J203" s="1"/>
      <c r="N203" s="1"/>
      <c r="R203" s="1"/>
      <c r="S203" s="1"/>
      <c r="T203" s="1"/>
      <c r="V203" s="1"/>
    </row>
    <row r="204" spans="2:22" ht="17.45" customHeight="1" x14ac:dyDescent="0.25">
      <c r="B204" s="1"/>
      <c r="F204" s="1"/>
      <c r="J204" s="1"/>
      <c r="N204" s="1"/>
      <c r="R204" s="1"/>
      <c r="S204" s="1"/>
      <c r="T204" s="1"/>
      <c r="V204" s="1"/>
    </row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75"/>
  <sheetViews>
    <sheetView topLeftCell="A43" workbookViewId="0">
      <selection activeCell="D51" sqref="D51:E51"/>
    </sheetView>
  </sheetViews>
  <sheetFormatPr defaultRowHeight="15" x14ac:dyDescent="0.25"/>
  <cols>
    <col min="1" max="1" width="6.28515625" style="1" customWidth="1"/>
    <col min="2" max="2" width="58.140625" style="2" customWidth="1"/>
    <col min="3" max="6" width="16.5703125" style="33" customWidth="1"/>
    <col min="7" max="9" width="17.28515625" style="33" customWidth="1"/>
    <col min="10" max="10" width="17.140625" style="33" customWidth="1"/>
    <col min="11" max="11" width="12.42578125" style="3" customWidth="1"/>
    <col min="12" max="16384" width="9.140625" style="1"/>
  </cols>
  <sheetData>
    <row r="1" spans="1:16" x14ac:dyDescent="0.25">
      <c r="C1" s="28"/>
      <c r="D1" s="28"/>
      <c r="E1" s="28"/>
      <c r="F1" s="28"/>
      <c r="G1" s="28"/>
      <c r="H1" s="28"/>
      <c r="I1" s="28"/>
      <c r="J1" s="28"/>
      <c r="K1" s="5"/>
      <c r="L1" s="4"/>
    </row>
    <row r="2" spans="1:16" ht="18" customHeight="1" x14ac:dyDescent="0.25">
      <c r="C2" s="28"/>
      <c r="D2" s="28"/>
      <c r="E2" s="28"/>
      <c r="F2" s="28"/>
      <c r="G2" s="28"/>
      <c r="H2" s="28"/>
      <c r="I2" s="28"/>
      <c r="J2" s="28"/>
      <c r="K2" s="5"/>
      <c r="L2" s="4"/>
    </row>
    <row r="3" spans="1:16" ht="20.25" hidden="1" customHeight="1" x14ac:dyDescent="0.25">
      <c r="C3" s="28"/>
      <c r="D3" s="28"/>
      <c r="E3" s="28"/>
      <c r="F3" s="28"/>
      <c r="G3" s="28"/>
      <c r="H3" s="28"/>
      <c r="I3" s="28"/>
      <c r="J3" s="28"/>
      <c r="K3" s="5"/>
      <c r="L3" s="4"/>
    </row>
    <row r="4" spans="1:16" x14ac:dyDescent="0.25">
      <c r="C4" s="28"/>
      <c r="D4" s="28"/>
      <c r="E4" s="28"/>
      <c r="F4" s="28"/>
      <c r="G4" s="28"/>
      <c r="H4" s="28"/>
      <c r="I4" s="37"/>
      <c r="J4" s="28"/>
      <c r="K4" s="5"/>
      <c r="L4" s="4"/>
    </row>
    <row r="5" spans="1:16" ht="15" customHeight="1" x14ac:dyDescent="0.25">
      <c r="A5" s="87" t="s">
        <v>314</v>
      </c>
      <c r="B5" s="87"/>
      <c r="C5" s="88"/>
      <c r="D5" s="89"/>
      <c r="E5" s="89"/>
      <c r="F5" s="89"/>
      <c r="G5" s="89"/>
      <c r="H5" s="89"/>
      <c r="I5" s="89"/>
      <c r="J5" s="89"/>
      <c r="K5" s="87"/>
    </row>
    <row r="6" spans="1:16" ht="25.15" customHeight="1" x14ac:dyDescent="0.25">
      <c r="A6" s="87"/>
      <c r="B6" s="87"/>
      <c r="C6" s="88"/>
      <c r="D6" s="89"/>
      <c r="E6" s="89"/>
      <c r="F6" s="89"/>
      <c r="G6" s="89"/>
      <c r="H6" s="89"/>
      <c r="I6" s="89"/>
      <c r="J6" s="89"/>
      <c r="K6" s="87"/>
    </row>
    <row r="7" spans="1:16" x14ac:dyDescent="0.25">
      <c r="C7" s="29"/>
      <c r="D7" s="84"/>
      <c r="E7" s="29"/>
      <c r="F7" s="29"/>
      <c r="G7" s="29"/>
      <c r="H7" s="84"/>
      <c r="I7" s="29"/>
      <c r="J7" s="29"/>
    </row>
    <row r="8" spans="1:16" ht="16.5" customHeight="1" x14ac:dyDescent="0.25">
      <c r="A8" s="90" t="s">
        <v>4</v>
      </c>
      <c r="B8" s="93" t="s">
        <v>5</v>
      </c>
      <c r="C8" s="98" t="s">
        <v>9</v>
      </c>
      <c r="D8" s="99"/>
      <c r="E8" s="99"/>
      <c r="F8" s="99"/>
      <c r="G8" s="99"/>
      <c r="H8" s="99"/>
      <c r="I8" s="99"/>
      <c r="J8" s="100"/>
      <c r="K8" s="102" t="s">
        <v>11</v>
      </c>
    </row>
    <row r="9" spans="1:16" ht="16.5" customHeight="1" x14ac:dyDescent="0.25">
      <c r="A9" s="91"/>
      <c r="B9" s="94"/>
      <c r="C9" s="103" t="s">
        <v>12</v>
      </c>
      <c r="D9" s="104"/>
      <c r="E9" s="104"/>
      <c r="F9" s="105"/>
      <c r="G9" s="103" t="s">
        <v>13</v>
      </c>
      <c r="H9" s="104"/>
      <c r="I9" s="104"/>
      <c r="J9" s="105"/>
      <c r="K9" s="102"/>
    </row>
    <row r="10" spans="1:16" ht="92.25" customHeight="1" x14ac:dyDescent="0.25">
      <c r="A10" s="92"/>
      <c r="B10" s="95"/>
      <c r="C10" s="30" t="s">
        <v>14</v>
      </c>
      <c r="D10" s="30" t="s">
        <v>15</v>
      </c>
      <c r="E10" s="30" t="s">
        <v>16</v>
      </c>
      <c r="F10" s="30" t="s">
        <v>17</v>
      </c>
      <c r="G10" s="30" t="s">
        <v>14</v>
      </c>
      <c r="H10" s="30" t="s">
        <v>15</v>
      </c>
      <c r="I10" s="30" t="s">
        <v>16</v>
      </c>
      <c r="J10" s="30" t="s">
        <v>17</v>
      </c>
      <c r="K10" s="102"/>
      <c r="L10" s="9"/>
      <c r="M10" s="9"/>
      <c r="N10" s="9"/>
      <c r="O10" s="9"/>
      <c r="P10" s="9"/>
    </row>
    <row r="11" spans="1:16" ht="16.5" x14ac:dyDescent="0.25">
      <c r="A11" s="10" t="s">
        <v>19</v>
      </c>
      <c r="B11" s="11">
        <v>2</v>
      </c>
      <c r="C11" s="30">
        <v>6</v>
      </c>
      <c r="D11" s="30">
        <v>7</v>
      </c>
      <c r="E11" s="30">
        <v>8</v>
      </c>
      <c r="F11" s="30">
        <v>9</v>
      </c>
      <c r="G11" s="30">
        <v>10</v>
      </c>
      <c r="H11" s="30">
        <v>11</v>
      </c>
      <c r="I11" s="30">
        <v>12</v>
      </c>
      <c r="J11" s="30">
        <v>13</v>
      </c>
      <c r="K11" s="12">
        <v>22</v>
      </c>
      <c r="L11" s="13"/>
      <c r="M11" s="13"/>
      <c r="N11" s="13"/>
      <c r="O11" s="13"/>
      <c r="P11" s="9"/>
    </row>
    <row r="12" spans="1:16" s="33" customFormat="1" ht="32.25" customHeight="1" x14ac:dyDescent="0.25">
      <c r="A12" s="45"/>
      <c r="B12" s="57" t="s">
        <v>20</v>
      </c>
      <c r="C12" s="31">
        <f>Лист1!F12/1000</f>
        <v>17556.3</v>
      </c>
      <c r="D12" s="31">
        <f>Лист1!G12/1000</f>
        <v>5022</v>
      </c>
      <c r="E12" s="31">
        <f>Лист1!H12/1000</f>
        <v>11926.8</v>
      </c>
      <c r="F12" s="31">
        <f>Лист1!I12/1000</f>
        <v>607.5</v>
      </c>
      <c r="G12" s="31">
        <f>Лист1!J12/1000</f>
        <v>1327.6</v>
      </c>
      <c r="H12" s="31">
        <f>Лист1!K12/1000</f>
        <v>863.8</v>
      </c>
      <c r="I12" s="31">
        <f>Лист1!L12/1000</f>
        <v>401.7</v>
      </c>
      <c r="J12" s="31">
        <f>Лист1!M12/1000</f>
        <v>62</v>
      </c>
      <c r="K12" s="59">
        <f t="shared" ref="K12:K28" si="0">G12/C12</f>
        <v>7.5999999999999998E-2</v>
      </c>
      <c r="L12" s="53"/>
      <c r="M12" s="60"/>
      <c r="N12" s="60"/>
      <c r="O12" s="60"/>
      <c r="P12" s="60"/>
    </row>
    <row r="13" spans="1:16" ht="25.5" customHeight="1" x14ac:dyDescent="0.25">
      <c r="A13" s="14">
        <v>1</v>
      </c>
      <c r="B13" s="15" t="s">
        <v>21</v>
      </c>
      <c r="C13" s="34">
        <f>Лист1!F13/1000</f>
        <v>27.1</v>
      </c>
      <c r="D13" s="34">
        <f>Лист1!G13/1000</f>
        <v>0.5</v>
      </c>
      <c r="E13" s="34">
        <f>Лист1!H13/1000</f>
        <v>26.6</v>
      </c>
      <c r="F13" s="34">
        <f>Лист1!I13/1000</f>
        <v>0</v>
      </c>
      <c r="G13" s="34">
        <f>Лист1!J13/1000</f>
        <v>0</v>
      </c>
      <c r="H13" s="34">
        <f>Лист1!K13/1000</f>
        <v>0</v>
      </c>
      <c r="I13" s="34">
        <f>Лист1!L13/1000</f>
        <v>0</v>
      </c>
      <c r="J13" s="34">
        <f>Лист1!M13/1000</f>
        <v>0</v>
      </c>
      <c r="K13" s="17">
        <f t="shared" si="0"/>
        <v>0</v>
      </c>
      <c r="L13" s="7"/>
      <c r="M13" s="7"/>
      <c r="N13" s="7"/>
      <c r="O13" s="7"/>
      <c r="P13" s="18"/>
    </row>
    <row r="14" spans="1:16" s="33" customFormat="1" ht="18.75" x14ac:dyDescent="0.25">
      <c r="A14" s="68"/>
      <c r="B14" s="66" t="s">
        <v>23</v>
      </c>
      <c r="C14" s="32">
        <f>Лист1!F14/1000</f>
        <v>0</v>
      </c>
      <c r="D14" s="35">
        <f>Лист1!G14/1000</f>
        <v>0</v>
      </c>
      <c r="E14" s="35">
        <f>Лист1!H14/1000</f>
        <v>0</v>
      </c>
      <c r="F14" s="35">
        <f>Лист1!I14/1000</f>
        <v>0</v>
      </c>
      <c r="G14" s="32">
        <f>Лист1!J14/1000</f>
        <v>0</v>
      </c>
      <c r="H14" s="35">
        <f>Лист1!K14/1000</f>
        <v>0</v>
      </c>
      <c r="I14" s="35">
        <f>Лист1!L14/1000</f>
        <v>0</v>
      </c>
      <c r="J14" s="35">
        <f>Лист1!M14/1000</f>
        <v>0</v>
      </c>
      <c r="K14" s="69"/>
      <c r="L14" s="53"/>
      <c r="M14" s="53"/>
      <c r="N14" s="53"/>
      <c r="O14" s="53"/>
      <c r="P14" s="29"/>
    </row>
    <row r="15" spans="1:16" s="33" customFormat="1" ht="38.25" customHeight="1" x14ac:dyDescent="0.25">
      <c r="A15" s="68" t="s">
        <v>24</v>
      </c>
      <c r="B15" s="65" t="s">
        <v>28</v>
      </c>
      <c r="C15" s="32">
        <f>Лист1!F15/1000</f>
        <v>10.4</v>
      </c>
      <c r="D15" s="32">
        <f>Лист1!G15/1000</f>
        <v>0.2</v>
      </c>
      <c r="E15" s="32">
        <f>Лист1!H15/1000</f>
        <v>10.199999999999999</v>
      </c>
      <c r="F15" s="32">
        <f>Лист1!I15/1000</f>
        <v>0</v>
      </c>
      <c r="G15" s="32">
        <f>Лист1!J15/1000</f>
        <v>0</v>
      </c>
      <c r="H15" s="38">
        <f>Лист1!K15/1000</f>
        <v>0</v>
      </c>
      <c r="I15" s="38">
        <f>Лист1!L15/1000</f>
        <v>0</v>
      </c>
      <c r="J15" s="38">
        <f>Лист1!M15/1000</f>
        <v>0</v>
      </c>
      <c r="K15" s="41">
        <f t="shared" si="0"/>
        <v>0</v>
      </c>
    </row>
    <row r="16" spans="1:16" s="33" customFormat="1" ht="30.75" customHeight="1" x14ac:dyDescent="0.25">
      <c r="A16" s="68" t="s">
        <v>27</v>
      </c>
      <c r="B16" s="65" t="s">
        <v>31</v>
      </c>
      <c r="C16" s="32">
        <f>Лист1!F18/1000</f>
        <v>16.7</v>
      </c>
      <c r="D16" s="32">
        <f>Лист1!G18/1000</f>
        <v>0.3</v>
      </c>
      <c r="E16" s="32">
        <f>Лист1!H18/1000</f>
        <v>16.3</v>
      </c>
      <c r="F16" s="32">
        <f>Лист1!I18/1000</f>
        <v>0</v>
      </c>
      <c r="G16" s="32">
        <f>Лист1!J18/1000</f>
        <v>0</v>
      </c>
      <c r="H16" s="32">
        <f>Лист1!K18/1000</f>
        <v>0</v>
      </c>
      <c r="I16" s="32">
        <f>Лист1!L18/1000</f>
        <v>0</v>
      </c>
      <c r="J16" s="32">
        <f>Лист1!M18/1000</f>
        <v>0</v>
      </c>
      <c r="K16" s="41">
        <f t="shared" si="0"/>
        <v>0</v>
      </c>
    </row>
    <row r="17" spans="1:16" ht="36" customHeight="1" x14ac:dyDescent="0.25">
      <c r="A17" s="16" t="s">
        <v>33</v>
      </c>
      <c r="B17" s="19" t="s">
        <v>34</v>
      </c>
      <c r="C17" s="34">
        <f>Лист1!F21/1000</f>
        <v>1967.9</v>
      </c>
      <c r="D17" s="34">
        <f>Лист1!G21/1000</f>
        <v>984.4</v>
      </c>
      <c r="E17" s="34">
        <f>Лист1!H21/1000</f>
        <v>983.5</v>
      </c>
      <c r="F17" s="34">
        <f>Лист1!I21/1000</f>
        <v>0</v>
      </c>
      <c r="G17" s="34">
        <f>Лист1!J21/1000</f>
        <v>83.7</v>
      </c>
      <c r="H17" s="34">
        <f>Лист1!K21/1000</f>
        <v>57.5</v>
      </c>
      <c r="I17" s="34">
        <f>Лист1!L21/1000</f>
        <v>26.2</v>
      </c>
      <c r="J17" s="34">
        <f>Лист1!M21/1000</f>
        <v>0</v>
      </c>
      <c r="K17" s="17">
        <f t="shared" si="0"/>
        <v>4.2999999999999997E-2</v>
      </c>
    </row>
    <row r="18" spans="1:16" s="33" customFormat="1" ht="51" customHeight="1" x14ac:dyDescent="0.25">
      <c r="A18" s="67" t="s">
        <v>35</v>
      </c>
      <c r="B18" s="61" t="s">
        <v>60</v>
      </c>
      <c r="C18" s="32">
        <f>Лист1!F22/1000</f>
        <v>1243</v>
      </c>
      <c r="D18" s="32">
        <f>Лист1!G22/1000</f>
        <v>651.1</v>
      </c>
      <c r="E18" s="32">
        <f>Лист1!H22/1000</f>
        <v>591.9</v>
      </c>
      <c r="F18" s="32">
        <f>Лист1!I22/1000</f>
        <v>0</v>
      </c>
      <c r="G18" s="32">
        <f>Лист1!J22/1000</f>
        <v>6.9</v>
      </c>
      <c r="H18" s="32">
        <f>Лист1!K22/1000</f>
        <v>6.9</v>
      </c>
      <c r="I18" s="32">
        <f>Лист1!L22/1000</f>
        <v>0</v>
      </c>
      <c r="J18" s="32">
        <f>Лист1!M22/1000</f>
        <v>0</v>
      </c>
      <c r="K18" s="41">
        <f t="shared" si="0"/>
        <v>6.0000000000000001E-3</v>
      </c>
    </row>
    <row r="19" spans="1:16" s="33" customFormat="1" ht="51.75" customHeight="1" x14ac:dyDescent="0.25">
      <c r="A19" s="68" t="s">
        <v>43</v>
      </c>
      <c r="B19" s="65" t="s">
        <v>44</v>
      </c>
      <c r="C19" s="32">
        <f>Лист1!F33/1000</f>
        <v>76.7</v>
      </c>
      <c r="D19" s="32">
        <f>Лист1!G33/1000</f>
        <v>1.5</v>
      </c>
      <c r="E19" s="32">
        <f>Лист1!H33/1000</f>
        <v>75.2</v>
      </c>
      <c r="F19" s="32">
        <f>Лист1!I33/1000</f>
        <v>0</v>
      </c>
      <c r="G19" s="32">
        <f>Лист1!J33/1000</f>
        <v>26.7</v>
      </c>
      <c r="H19" s="32">
        <f>Лист1!K33/1000</f>
        <v>0.5</v>
      </c>
      <c r="I19" s="32">
        <f>Лист1!L33/1000</f>
        <v>26.2</v>
      </c>
      <c r="J19" s="32">
        <f>Лист1!M33/1000</f>
        <v>0</v>
      </c>
      <c r="K19" s="41">
        <f t="shared" si="0"/>
        <v>0.34799999999999998</v>
      </c>
    </row>
    <row r="20" spans="1:16" s="33" customFormat="1" ht="36.75" customHeight="1" x14ac:dyDescent="0.25">
      <c r="A20" s="68" t="s">
        <v>47</v>
      </c>
      <c r="B20" s="65" t="s">
        <v>249</v>
      </c>
      <c r="C20" s="32">
        <f>Лист1!F36/1000</f>
        <v>72.099999999999994</v>
      </c>
      <c r="D20" s="32">
        <f>Лист1!G36/1000</f>
        <v>1.4</v>
      </c>
      <c r="E20" s="32">
        <f>Лист1!H36/1000</f>
        <v>70.599999999999994</v>
      </c>
      <c r="F20" s="32">
        <f>Лист1!I36/1000</f>
        <v>0</v>
      </c>
      <c r="G20" s="32">
        <f>Лист1!J36/1000</f>
        <v>0</v>
      </c>
      <c r="H20" s="32">
        <f>Лист1!K36/1000</f>
        <v>0</v>
      </c>
      <c r="I20" s="32">
        <f>Лист1!L36/1000</f>
        <v>0</v>
      </c>
      <c r="J20" s="32">
        <f>Лист1!M36/1000</f>
        <v>0</v>
      </c>
      <c r="K20" s="41">
        <f t="shared" si="0"/>
        <v>0</v>
      </c>
    </row>
    <row r="21" spans="1:16" s="33" customFormat="1" ht="54" customHeight="1" x14ac:dyDescent="0.25">
      <c r="A21" s="68" t="s">
        <v>51</v>
      </c>
      <c r="B21" s="61" t="s">
        <v>52</v>
      </c>
      <c r="C21" s="32">
        <f>Лист1!F39/1000</f>
        <v>53.6</v>
      </c>
      <c r="D21" s="32">
        <f>Лист1!G39/1000</f>
        <v>1.1000000000000001</v>
      </c>
      <c r="E21" s="32">
        <f>Лист1!H39/1000</f>
        <v>52.5</v>
      </c>
      <c r="F21" s="32">
        <f>Лист1!I39/1000</f>
        <v>0</v>
      </c>
      <c r="G21" s="32">
        <f>Лист1!J39/1000</f>
        <v>0</v>
      </c>
      <c r="H21" s="32">
        <f>Лист1!K39/1000</f>
        <v>0</v>
      </c>
      <c r="I21" s="32">
        <f>Лист1!L39/1000</f>
        <v>0</v>
      </c>
      <c r="J21" s="32">
        <f>Лист1!M39/1000</f>
        <v>0</v>
      </c>
      <c r="K21" s="41">
        <f t="shared" si="0"/>
        <v>0</v>
      </c>
    </row>
    <row r="22" spans="1:16" s="33" customFormat="1" ht="44.25" customHeight="1" x14ac:dyDescent="0.25">
      <c r="A22" s="75" t="s">
        <v>59</v>
      </c>
      <c r="B22" s="65" t="s">
        <v>48</v>
      </c>
      <c r="C22" s="32">
        <f>Лист1!F44/1000</f>
        <v>28.8</v>
      </c>
      <c r="D22" s="32">
        <f>Лист1!G44/1000</f>
        <v>0.6</v>
      </c>
      <c r="E22" s="32">
        <f>Лист1!H44/1000</f>
        <v>28.2</v>
      </c>
      <c r="F22" s="32">
        <f>Лист1!I44/1000</f>
        <v>0</v>
      </c>
      <c r="G22" s="32">
        <f>Лист1!J44/1000</f>
        <v>0</v>
      </c>
      <c r="H22" s="32">
        <f>Лист1!K44/1000</f>
        <v>0</v>
      </c>
      <c r="I22" s="32">
        <f>Лист1!L44/1000</f>
        <v>0</v>
      </c>
      <c r="J22" s="32">
        <f>Лист1!M44/1000</f>
        <v>0</v>
      </c>
      <c r="K22" s="41">
        <f t="shared" si="0"/>
        <v>0</v>
      </c>
    </row>
    <row r="23" spans="1:16" s="33" customFormat="1" ht="54" customHeight="1" x14ac:dyDescent="0.25">
      <c r="A23" s="68" t="s">
        <v>70</v>
      </c>
      <c r="B23" s="65" t="s">
        <v>36</v>
      </c>
      <c r="C23" s="32">
        <f>Лист1!F47/1000</f>
        <v>473</v>
      </c>
      <c r="D23" s="32">
        <f>Лист1!G47/1000</f>
        <v>328.3</v>
      </c>
      <c r="E23" s="32">
        <f>Лист1!H47/1000</f>
        <v>144.69999999999999</v>
      </c>
      <c r="F23" s="32">
        <f>Лист1!I47/1000</f>
        <v>0</v>
      </c>
      <c r="G23" s="32">
        <f>Лист1!J47/1000</f>
        <v>50</v>
      </c>
      <c r="H23" s="32">
        <f>Лист1!K47/1000</f>
        <v>50</v>
      </c>
      <c r="I23" s="32">
        <f>Лист1!L47/1000</f>
        <v>0</v>
      </c>
      <c r="J23" s="32">
        <f>Лист1!M47/1000</f>
        <v>0</v>
      </c>
      <c r="K23" s="41">
        <f t="shared" si="0"/>
        <v>0.106</v>
      </c>
    </row>
    <row r="24" spans="1:16" s="77" customFormat="1" ht="59.45" customHeight="1" x14ac:dyDescent="0.2">
      <c r="A24" s="68" t="s">
        <v>74</v>
      </c>
      <c r="B24" s="65" t="s">
        <v>71</v>
      </c>
      <c r="C24" s="32">
        <f>Лист1!F51/1000</f>
        <v>18</v>
      </c>
      <c r="D24" s="32">
        <f>Лист1!G51/1000</f>
        <v>0.4</v>
      </c>
      <c r="E24" s="32">
        <f>Лист1!H51/1000</f>
        <v>17.600000000000001</v>
      </c>
      <c r="F24" s="32">
        <f>Лист1!I51/1000</f>
        <v>0</v>
      </c>
      <c r="G24" s="32">
        <f>Лист1!J51/1000</f>
        <v>0</v>
      </c>
      <c r="H24" s="32">
        <f>Лист1!K51/1000</f>
        <v>0</v>
      </c>
      <c r="I24" s="32">
        <f>Лист1!L51/1000</f>
        <v>0</v>
      </c>
      <c r="J24" s="32">
        <f>Лист1!M51/1000</f>
        <v>0</v>
      </c>
      <c r="K24" s="41">
        <f t="shared" si="0"/>
        <v>0</v>
      </c>
    </row>
    <row r="25" spans="1:16" s="77" customFormat="1" ht="36.75" customHeight="1" x14ac:dyDescent="0.2">
      <c r="A25" s="68" t="s">
        <v>248</v>
      </c>
      <c r="B25" s="65" t="s">
        <v>75</v>
      </c>
      <c r="C25" s="32">
        <f>Лист1!F54/1000</f>
        <v>2.7</v>
      </c>
      <c r="D25" s="32">
        <f>Лист1!G54/1000</f>
        <v>0.1</v>
      </c>
      <c r="E25" s="32">
        <f>Лист1!H54/1000</f>
        <v>2.7</v>
      </c>
      <c r="F25" s="32">
        <f>Лист1!I54/1000</f>
        <v>0</v>
      </c>
      <c r="G25" s="32">
        <f>Лист1!J54/1000</f>
        <v>0</v>
      </c>
      <c r="H25" s="32">
        <f>Лист1!K54/1000</f>
        <v>0</v>
      </c>
      <c r="I25" s="32">
        <f>Лист1!L54/1000</f>
        <v>0</v>
      </c>
      <c r="J25" s="32">
        <f>Лист1!M54/1000</f>
        <v>0</v>
      </c>
      <c r="K25" s="41">
        <f t="shared" si="0"/>
        <v>0</v>
      </c>
    </row>
    <row r="26" spans="1:16" ht="33.6" customHeight="1" x14ac:dyDescent="0.25">
      <c r="A26" s="14" t="s">
        <v>77</v>
      </c>
      <c r="B26" s="22" t="s">
        <v>78</v>
      </c>
      <c r="C26" s="34">
        <f>Лист1!F57/1000</f>
        <v>5201.5</v>
      </c>
      <c r="D26" s="34">
        <f>Лист1!G57/1000</f>
        <v>1061.9000000000001</v>
      </c>
      <c r="E26" s="34">
        <f>Лист1!H57/1000</f>
        <v>4075.7</v>
      </c>
      <c r="F26" s="34">
        <f>Лист1!I57/1000</f>
        <v>63.9</v>
      </c>
      <c r="G26" s="34">
        <f>Лист1!J57/1000</f>
        <v>177</v>
      </c>
      <c r="H26" s="34">
        <f>Лист1!K57/1000</f>
        <v>1.6</v>
      </c>
      <c r="I26" s="34">
        <f>Лист1!L57/1000</f>
        <v>175.4</v>
      </c>
      <c r="J26" s="34">
        <f>Лист1!M57/1000</f>
        <v>0</v>
      </c>
      <c r="K26" s="17">
        <f t="shared" si="0"/>
        <v>3.4000000000000002E-2</v>
      </c>
    </row>
    <row r="27" spans="1:16" s="33" customFormat="1" ht="31.9" customHeight="1" x14ac:dyDescent="0.25">
      <c r="A27" s="68" t="s">
        <v>79</v>
      </c>
      <c r="B27" s="65" t="s">
        <v>80</v>
      </c>
      <c r="C27" s="32">
        <f>Лист1!F58/1000</f>
        <v>3853.9</v>
      </c>
      <c r="D27" s="86">
        <f>Лист1!G58/1000</f>
        <v>1057.701</v>
      </c>
      <c r="E27" s="86">
        <f>Лист1!H58/1000</f>
        <v>2732.2849999999999</v>
      </c>
      <c r="F27" s="86">
        <f>Лист1!I58/1000</f>
        <v>63.94</v>
      </c>
      <c r="G27" s="32">
        <f>Лист1!J58/1000</f>
        <v>1.5</v>
      </c>
      <c r="H27" s="32">
        <f>Лист1!K58/1000</f>
        <v>1.5</v>
      </c>
      <c r="I27" s="32">
        <f>Лист1!L58/1000</f>
        <v>0</v>
      </c>
      <c r="J27" s="32">
        <f>Лист1!M58/1000</f>
        <v>0</v>
      </c>
      <c r="K27" s="41">
        <f t="shared" si="0"/>
        <v>0</v>
      </c>
      <c r="M27" s="29"/>
      <c r="N27" s="29"/>
      <c r="O27" s="29"/>
      <c r="P27" s="29"/>
    </row>
    <row r="28" spans="1:16" s="33" customFormat="1" ht="34.5" customHeight="1" x14ac:dyDescent="0.25">
      <c r="A28" s="68" t="s">
        <v>92</v>
      </c>
      <c r="B28" s="65" t="s">
        <v>93</v>
      </c>
      <c r="C28" s="32">
        <f>Лист1!F71/1000</f>
        <v>1347.6</v>
      </c>
      <c r="D28" s="86">
        <f>Лист1!G71/1000</f>
        <v>4.181</v>
      </c>
      <c r="E28" s="86">
        <f>Лист1!H71/1000</f>
        <v>1343.43</v>
      </c>
      <c r="F28" s="86">
        <f>Лист1!I71/1000</f>
        <v>0</v>
      </c>
      <c r="G28" s="32">
        <f>Лист1!J71/1000</f>
        <v>175.5</v>
      </c>
      <c r="H28" s="32">
        <f>Лист1!K71/1000</f>
        <v>0.1</v>
      </c>
      <c r="I28" s="32">
        <f>Лист1!L71/1000</f>
        <v>175.4</v>
      </c>
      <c r="J28" s="32">
        <f>Лист1!M71/1000</f>
        <v>0</v>
      </c>
      <c r="K28" s="41">
        <f t="shared" si="0"/>
        <v>0.13</v>
      </c>
    </row>
    <row r="29" spans="1:16" s="33" customFormat="1" ht="39" customHeight="1" x14ac:dyDescent="0.25">
      <c r="A29" s="68" t="s">
        <v>106</v>
      </c>
      <c r="B29" s="65" t="s">
        <v>284</v>
      </c>
      <c r="C29" s="32">
        <f>Лист1!F80/1000</f>
        <v>0</v>
      </c>
      <c r="D29" s="35">
        <f>Лист1!G80/1000</f>
        <v>0</v>
      </c>
      <c r="E29" s="35">
        <f>Лист1!H80/1000</f>
        <v>0</v>
      </c>
      <c r="F29" s="35">
        <f>Лист1!I80/1000</f>
        <v>0</v>
      </c>
      <c r="G29" s="32">
        <f>Лист1!J80/1000</f>
        <v>0</v>
      </c>
      <c r="H29" s="35">
        <f>Лист1!K80/1000</f>
        <v>0</v>
      </c>
      <c r="I29" s="35">
        <f>Лист1!L80/1000</f>
        <v>0</v>
      </c>
      <c r="J29" s="35">
        <f>Лист1!M80/1000</f>
        <v>0</v>
      </c>
      <c r="K29" s="41" t="e">
        <f t="shared" ref="K29:K46" si="1">G29/C29</f>
        <v>#DIV/0!</v>
      </c>
    </row>
    <row r="30" spans="1:16" ht="38.25" customHeight="1" x14ac:dyDescent="0.25">
      <c r="A30" s="14" t="s">
        <v>107</v>
      </c>
      <c r="B30" s="15" t="s">
        <v>108</v>
      </c>
      <c r="C30" s="34">
        <f>Лист1!F83/1000</f>
        <v>133.19999999999999</v>
      </c>
      <c r="D30" s="34">
        <f>Лист1!G83/1000</f>
        <v>78.400000000000006</v>
      </c>
      <c r="E30" s="34">
        <f>Лист1!H83/1000</f>
        <v>54.7</v>
      </c>
      <c r="F30" s="34">
        <f>Лист1!I83/1000</f>
        <v>0</v>
      </c>
      <c r="G30" s="34">
        <f>Лист1!J83/1000</f>
        <v>73.599999999999994</v>
      </c>
      <c r="H30" s="34">
        <f>Лист1!K83/1000</f>
        <v>73.599999999999994</v>
      </c>
      <c r="I30" s="34">
        <f>Лист1!L83/1000</f>
        <v>0</v>
      </c>
      <c r="J30" s="34">
        <f>Лист1!M83/1000</f>
        <v>0</v>
      </c>
      <c r="K30" s="17">
        <f t="shared" si="1"/>
        <v>0.55300000000000005</v>
      </c>
    </row>
    <row r="31" spans="1:16" s="33" customFormat="1" ht="38.450000000000003" customHeight="1" x14ac:dyDescent="0.25">
      <c r="A31" s="68" t="s">
        <v>109</v>
      </c>
      <c r="B31" s="65" t="s">
        <v>110</v>
      </c>
      <c r="C31" s="32">
        <f>Лист1!F84/1000</f>
        <v>119.9</v>
      </c>
      <c r="D31" s="32">
        <f>Лист1!G84/1000</f>
        <v>78.2</v>
      </c>
      <c r="E31" s="32">
        <f>Лист1!H84/1000</f>
        <v>41.7</v>
      </c>
      <c r="F31" s="32">
        <f>Лист1!I84/1000</f>
        <v>0</v>
      </c>
      <c r="G31" s="32">
        <f>Лист1!J84/1000</f>
        <v>73.599999999999994</v>
      </c>
      <c r="H31" s="32">
        <f>Лист1!K84/1000</f>
        <v>73.599999999999994</v>
      </c>
      <c r="I31" s="32">
        <f>Лист1!L84/1000</f>
        <v>0</v>
      </c>
      <c r="J31" s="32">
        <f>Лист1!M84/1000</f>
        <v>0</v>
      </c>
      <c r="K31" s="41">
        <f t="shared" si="1"/>
        <v>0.61399999999999999</v>
      </c>
    </row>
    <row r="32" spans="1:16" s="33" customFormat="1" ht="39.75" customHeight="1" x14ac:dyDescent="0.25">
      <c r="A32" s="68" t="s">
        <v>112</v>
      </c>
      <c r="B32" s="65" t="s">
        <v>113</v>
      </c>
      <c r="C32" s="32">
        <f>Лист1!F89/1000</f>
        <v>13.3</v>
      </c>
      <c r="D32" s="32">
        <f>Лист1!G89/1000</f>
        <v>0.3</v>
      </c>
      <c r="E32" s="32">
        <f>Лист1!H89/1000</f>
        <v>13</v>
      </c>
      <c r="F32" s="32">
        <f>Лист1!I89/1000</f>
        <v>0</v>
      </c>
      <c r="G32" s="32">
        <f>Лист1!J89/1000</f>
        <v>0</v>
      </c>
      <c r="H32" s="32">
        <f>Лист1!K89/1000</f>
        <v>0</v>
      </c>
      <c r="I32" s="32">
        <f>Лист1!L89/1000</f>
        <v>0</v>
      </c>
      <c r="J32" s="32">
        <f>Лист1!M89/1000</f>
        <v>0</v>
      </c>
      <c r="K32" s="41">
        <f t="shared" si="1"/>
        <v>0</v>
      </c>
    </row>
    <row r="33" spans="1:90" s="23" customFormat="1" ht="38.25" customHeight="1" x14ac:dyDescent="0.25">
      <c r="A33" s="14" t="s">
        <v>118</v>
      </c>
      <c r="B33" s="15" t="s">
        <v>119</v>
      </c>
      <c r="C33" s="34">
        <f>Лист1!F92/1000</f>
        <v>15.2</v>
      </c>
      <c r="D33" s="34">
        <f>Лист1!G92/1000</f>
        <v>0</v>
      </c>
      <c r="E33" s="34">
        <f>Лист1!H92/1000</f>
        <v>15.2</v>
      </c>
      <c r="F33" s="34">
        <f>Лист1!I92/1000</f>
        <v>0</v>
      </c>
      <c r="G33" s="34">
        <f>Лист1!J92/1000</f>
        <v>0</v>
      </c>
      <c r="H33" s="34">
        <f>Лист1!K92/1000</f>
        <v>0</v>
      </c>
      <c r="I33" s="34">
        <f>Лист1!L92/1000</f>
        <v>0</v>
      </c>
      <c r="J33" s="34">
        <f>Лист1!M92/1000</f>
        <v>0</v>
      </c>
      <c r="K33" s="17">
        <f t="shared" si="1"/>
        <v>0</v>
      </c>
      <c r="L33" s="1"/>
      <c r="M33" s="7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</row>
    <row r="34" spans="1:90" s="33" customFormat="1" ht="38.25" customHeight="1" x14ac:dyDescent="0.25">
      <c r="A34" s="68" t="s">
        <v>120</v>
      </c>
      <c r="B34" s="65" t="s">
        <v>294</v>
      </c>
      <c r="C34" s="32">
        <f>Лист1!F93/1000</f>
        <v>0</v>
      </c>
      <c r="D34" s="32">
        <f>Лист1!G93/1000</f>
        <v>0</v>
      </c>
      <c r="E34" s="32">
        <f>Лист1!H93/1000</f>
        <v>0</v>
      </c>
      <c r="F34" s="32">
        <f>Лист1!I93/1000</f>
        <v>0</v>
      </c>
      <c r="G34" s="32">
        <f>Лист1!J93/1000</f>
        <v>0</v>
      </c>
      <c r="H34" s="32">
        <f>Лист1!K93/1000</f>
        <v>0</v>
      </c>
      <c r="I34" s="32">
        <f>Лист1!L93/1000</f>
        <v>0</v>
      </c>
      <c r="J34" s="32">
        <f>Лист1!M93/1000</f>
        <v>0</v>
      </c>
      <c r="K34" s="41" t="e">
        <f t="shared" si="1"/>
        <v>#DIV/0!</v>
      </c>
      <c r="M34" s="29"/>
    </row>
    <row r="35" spans="1:90" s="33" customFormat="1" ht="28.15" customHeight="1" x14ac:dyDescent="0.25">
      <c r="A35" s="68" t="s">
        <v>299</v>
      </c>
      <c r="B35" s="65" t="s">
        <v>121</v>
      </c>
      <c r="C35" s="32">
        <f>Лист1!F96/1000</f>
        <v>15.2</v>
      </c>
      <c r="D35" s="32">
        <f>Лист1!G96/1000</f>
        <v>0</v>
      </c>
      <c r="E35" s="32">
        <f>Лист1!H96/1000</f>
        <v>15.2</v>
      </c>
      <c r="F35" s="32">
        <f>Лист1!I96/1000</f>
        <v>0</v>
      </c>
      <c r="G35" s="32">
        <f>Лист1!J96/1000</f>
        <v>0</v>
      </c>
      <c r="H35" s="32">
        <f>Лист1!K96/1000</f>
        <v>0</v>
      </c>
      <c r="I35" s="32">
        <f>Лист1!L96/1000</f>
        <v>0</v>
      </c>
      <c r="J35" s="32">
        <f>Лист1!M96/1000</f>
        <v>0</v>
      </c>
      <c r="K35" s="41">
        <f t="shared" si="1"/>
        <v>0</v>
      </c>
    </row>
    <row r="36" spans="1:90" s="23" customFormat="1" ht="39" customHeight="1" x14ac:dyDescent="0.25">
      <c r="A36" s="14" t="s">
        <v>132</v>
      </c>
      <c r="B36" s="54" t="s">
        <v>133</v>
      </c>
      <c r="C36" s="34">
        <f>Лист1!F102/1000</f>
        <v>8485.7000000000007</v>
      </c>
      <c r="D36" s="34">
        <f>Лист1!G102/1000</f>
        <v>2556.8000000000002</v>
      </c>
      <c r="E36" s="34">
        <f>Лист1!H102/1000</f>
        <v>5390.7</v>
      </c>
      <c r="F36" s="34">
        <f>Лист1!I102/1000</f>
        <v>538.20000000000005</v>
      </c>
      <c r="G36" s="34">
        <f>Лист1!J102/1000</f>
        <v>808.2</v>
      </c>
      <c r="H36" s="34">
        <f>Лист1!K102/1000</f>
        <v>690.7</v>
      </c>
      <c r="I36" s="34">
        <f>Лист1!L102/1000</f>
        <v>55.5</v>
      </c>
      <c r="J36" s="34">
        <f>Лист1!M102/1000</f>
        <v>62</v>
      </c>
      <c r="K36" s="17">
        <f t="shared" si="1"/>
        <v>9.5000000000000001E-2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</row>
    <row r="37" spans="1:90" s="33" customFormat="1" ht="36.75" customHeight="1" x14ac:dyDescent="0.25">
      <c r="A37" s="68" t="s">
        <v>134</v>
      </c>
      <c r="B37" s="65" t="s">
        <v>135</v>
      </c>
      <c r="C37" s="32">
        <f>Лист1!F103/1000</f>
        <v>6969.9</v>
      </c>
      <c r="D37" s="32">
        <f>Лист1!G103/1000</f>
        <v>2175.6999999999998</v>
      </c>
      <c r="E37" s="32">
        <f>Лист1!H103/1000</f>
        <v>4390.6000000000004</v>
      </c>
      <c r="F37" s="32">
        <f>Лист1!I103/1000</f>
        <v>403.7</v>
      </c>
      <c r="G37" s="32">
        <f>Лист1!J103/1000</f>
        <v>808.2</v>
      </c>
      <c r="H37" s="32">
        <f>Лист1!K103/1000</f>
        <v>690.7</v>
      </c>
      <c r="I37" s="32">
        <f>Лист1!L103/1000</f>
        <v>55.5</v>
      </c>
      <c r="J37" s="32">
        <f>Лист1!M103/1000</f>
        <v>62</v>
      </c>
      <c r="K37" s="41">
        <f t="shared" si="1"/>
        <v>0.11600000000000001</v>
      </c>
    </row>
    <row r="38" spans="1:90" s="33" customFormat="1" ht="33" customHeight="1" x14ac:dyDescent="0.25">
      <c r="A38" s="68" t="s">
        <v>141</v>
      </c>
      <c r="B38" s="65" t="s">
        <v>142</v>
      </c>
      <c r="C38" s="32">
        <f>Лист1!F109/1000</f>
        <v>228.2</v>
      </c>
      <c r="D38" s="32">
        <f>Лист1!G109/1000</f>
        <v>66</v>
      </c>
      <c r="E38" s="32">
        <f>Лист1!H109/1000</f>
        <v>126.9</v>
      </c>
      <c r="F38" s="32">
        <f>Лист1!I109/1000</f>
        <v>35.4</v>
      </c>
      <c r="G38" s="32">
        <f>Лист1!J109/1000</f>
        <v>0</v>
      </c>
      <c r="H38" s="32">
        <f>Лист1!K109/1000</f>
        <v>0</v>
      </c>
      <c r="I38" s="32">
        <f>Лист1!L109/1000</f>
        <v>0</v>
      </c>
      <c r="J38" s="32">
        <f>Лист1!M109/1000</f>
        <v>0</v>
      </c>
      <c r="K38" s="41">
        <f t="shared" si="1"/>
        <v>0</v>
      </c>
      <c r="L38" s="29"/>
      <c r="M38" s="29"/>
    </row>
    <row r="39" spans="1:90" s="33" customFormat="1" ht="36.75" customHeight="1" x14ac:dyDescent="0.25">
      <c r="A39" s="68" t="s">
        <v>145</v>
      </c>
      <c r="B39" s="65" t="s">
        <v>146</v>
      </c>
      <c r="C39" s="32">
        <f>Лист1!F113/1000</f>
        <v>439.2</v>
      </c>
      <c r="D39" s="32">
        <f>Лист1!G113/1000</f>
        <v>7.9</v>
      </c>
      <c r="E39" s="32">
        <f>Лист1!H113/1000</f>
        <v>384.7</v>
      </c>
      <c r="F39" s="32">
        <f>Лист1!I113/1000</f>
        <v>46.7</v>
      </c>
      <c r="G39" s="32">
        <f>Лист1!J113/1000</f>
        <v>0</v>
      </c>
      <c r="H39" s="32">
        <f>Лист1!K113/1000</f>
        <v>0</v>
      </c>
      <c r="I39" s="32">
        <f>Лист1!L113/1000</f>
        <v>0</v>
      </c>
      <c r="J39" s="32">
        <f>Лист1!M113/1000</f>
        <v>0</v>
      </c>
      <c r="K39" s="41">
        <f t="shared" si="1"/>
        <v>0</v>
      </c>
    </row>
    <row r="40" spans="1:90" s="33" customFormat="1" ht="48" customHeight="1" x14ac:dyDescent="0.25">
      <c r="A40" s="68" t="s">
        <v>151</v>
      </c>
      <c r="B40" s="65" t="s">
        <v>152</v>
      </c>
      <c r="C40" s="32">
        <f>Лист1!F117/1000</f>
        <v>48.4</v>
      </c>
      <c r="D40" s="35">
        <f>Лист1!G117/1000</f>
        <v>4.9000000000000004</v>
      </c>
      <c r="E40" s="35">
        <f>Лист1!H117/1000</f>
        <v>43.5</v>
      </c>
      <c r="F40" s="35">
        <f>Лист1!I117/1000</f>
        <v>0</v>
      </c>
      <c r="G40" s="32">
        <f>Лист1!J117/1000</f>
        <v>0</v>
      </c>
      <c r="H40" s="35">
        <f>Лист1!K117/1000</f>
        <v>0</v>
      </c>
      <c r="I40" s="35">
        <f>Лист1!L117/1000</f>
        <v>0</v>
      </c>
      <c r="J40" s="35">
        <f>Лист1!M117/1000</f>
        <v>0</v>
      </c>
      <c r="K40" s="41">
        <f t="shared" si="1"/>
        <v>0</v>
      </c>
    </row>
    <row r="41" spans="1:90" s="33" customFormat="1" ht="42.75" customHeight="1" x14ac:dyDescent="0.25">
      <c r="A41" s="68" t="s">
        <v>155</v>
      </c>
      <c r="B41" s="65" t="s">
        <v>156</v>
      </c>
      <c r="C41" s="32">
        <f>Лист1!F121/1000</f>
        <v>429.7</v>
      </c>
      <c r="D41" s="35">
        <f>Лист1!G121/1000</f>
        <v>115.5</v>
      </c>
      <c r="E41" s="35">
        <f>Лист1!H121/1000</f>
        <v>261.7</v>
      </c>
      <c r="F41" s="35">
        <f>Лист1!I121/1000</f>
        <v>52.5</v>
      </c>
      <c r="G41" s="32">
        <f>Лист1!J121/1000</f>
        <v>0</v>
      </c>
      <c r="H41" s="35">
        <f>Лист1!K121/1000</f>
        <v>0</v>
      </c>
      <c r="I41" s="35">
        <f>Лист1!L121/1000</f>
        <v>0</v>
      </c>
      <c r="J41" s="35">
        <f>Лист1!M121/1000</f>
        <v>0</v>
      </c>
      <c r="K41" s="41">
        <f t="shared" si="1"/>
        <v>0</v>
      </c>
    </row>
    <row r="42" spans="1:90" s="33" customFormat="1" ht="38.25" customHeight="1" x14ac:dyDescent="0.25">
      <c r="A42" s="68" t="s">
        <v>161</v>
      </c>
      <c r="B42" s="65" t="s">
        <v>162</v>
      </c>
      <c r="C42" s="32">
        <f>Лист1!F125/1000</f>
        <v>183.1</v>
      </c>
      <c r="D42" s="32">
        <f>Лист1!G125/1000</f>
        <v>183.1</v>
      </c>
      <c r="E42" s="32">
        <f>Лист1!H125/1000</f>
        <v>0</v>
      </c>
      <c r="F42" s="32">
        <f>Лист1!I125/1000</f>
        <v>0</v>
      </c>
      <c r="G42" s="32">
        <f>Лист1!J125/1000</f>
        <v>0</v>
      </c>
      <c r="H42" s="32">
        <f>Лист1!K125/1000</f>
        <v>0</v>
      </c>
      <c r="I42" s="32">
        <f>Лист1!L125/1000</f>
        <v>0</v>
      </c>
      <c r="J42" s="32">
        <f>Лист1!M125/1000</f>
        <v>0</v>
      </c>
      <c r="K42" s="41">
        <f t="shared" si="1"/>
        <v>0</v>
      </c>
    </row>
    <row r="43" spans="1:90" s="33" customFormat="1" ht="46.5" customHeight="1" x14ac:dyDescent="0.25">
      <c r="A43" s="68" t="s">
        <v>301</v>
      </c>
      <c r="B43" s="65" t="s">
        <v>300</v>
      </c>
      <c r="C43" s="32">
        <f>Лист1!F130/1000</f>
        <v>187.2</v>
      </c>
      <c r="D43" s="35">
        <f>Лист1!G130/1000</f>
        <v>3.7</v>
      </c>
      <c r="E43" s="35">
        <f>Лист1!H130/1000</f>
        <v>183.4</v>
      </c>
      <c r="F43" s="35">
        <f>Лист1!I130/1000</f>
        <v>0</v>
      </c>
      <c r="G43" s="32">
        <f>Лист1!J130/1000</f>
        <v>0</v>
      </c>
      <c r="H43" s="35">
        <f>Лист1!K130/1000</f>
        <v>0</v>
      </c>
      <c r="I43" s="35">
        <f>Лист1!L130/1000</f>
        <v>0</v>
      </c>
      <c r="J43" s="35">
        <f>Лист1!M130/1000</f>
        <v>0</v>
      </c>
      <c r="K43" s="41">
        <f t="shared" si="1"/>
        <v>0</v>
      </c>
    </row>
    <row r="44" spans="1:90" s="23" customFormat="1" ht="28.5" customHeight="1" x14ac:dyDescent="0.25">
      <c r="A44" s="14" t="s">
        <v>165</v>
      </c>
      <c r="B44" s="22" t="s">
        <v>166</v>
      </c>
      <c r="C44" s="34">
        <f>Лист1!F133/1000</f>
        <v>1379.9</v>
      </c>
      <c r="D44" s="34">
        <f>Лист1!G133/1000</f>
        <v>92.1</v>
      </c>
      <c r="E44" s="34">
        <f>Лист1!H133/1000</f>
        <v>1282.4000000000001</v>
      </c>
      <c r="F44" s="34">
        <f>Лист1!I133/1000</f>
        <v>5.3</v>
      </c>
      <c r="G44" s="34">
        <f>Лист1!J133/1000</f>
        <v>130</v>
      </c>
      <c r="H44" s="34">
        <f>Лист1!K133/1000</f>
        <v>5.7</v>
      </c>
      <c r="I44" s="34">
        <f>Лист1!L133/1000</f>
        <v>124.3</v>
      </c>
      <c r="J44" s="34">
        <f>Лист1!M133/1000</f>
        <v>0</v>
      </c>
      <c r="K44" s="17">
        <f t="shared" si="1"/>
        <v>9.4E-2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</row>
    <row r="45" spans="1:90" s="33" customFormat="1" ht="36" customHeight="1" x14ac:dyDescent="0.25">
      <c r="A45" s="68" t="s">
        <v>167</v>
      </c>
      <c r="B45" s="65" t="s">
        <v>168</v>
      </c>
      <c r="C45" s="32">
        <f>Лист1!F134/1000</f>
        <v>228.4</v>
      </c>
      <c r="D45" s="32">
        <f>Лист1!G134/1000</f>
        <v>4.5999999999999996</v>
      </c>
      <c r="E45" s="32">
        <f>Лист1!H134/1000</f>
        <v>223.9</v>
      </c>
      <c r="F45" s="32">
        <f>Лист1!I134/1000</f>
        <v>0</v>
      </c>
      <c r="G45" s="32">
        <f>Лист1!J134/1000</f>
        <v>0</v>
      </c>
      <c r="H45" s="32">
        <f>Лист1!K134/1000</f>
        <v>0</v>
      </c>
      <c r="I45" s="32">
        <f>Лист1!L134/1000</f>
        <v>0</v>
      </c>
      <c r="J45" s="32">
        <f>Лист1!M134/1000</f>
        <v>0</v>
      </c>
      <c r="K45" s="41">
        <f t="shared" si="1"/>
        <v>0</v>
      </c>
    </row>
    <row r="46" spans="1:90" s="33" customFormat="1" ht="43.5" customHeight="1" x14ac:dyDescent="0.25">
      <c r="A46" s="68" t="s">
        <v>171</v>
      </c>
      <c r="B46" s="65" t="s">
        <v>172</v>
      </c>
      <c r="C46" s="32">
        <f>Лист1!F139/1000</f>
        <v>271.39999999999998</v>
      </c>
      <c r="D46" s="32">
        <f>Лист1!G139/1000</f>
        <v>37.799999999999997</v>
      </c>
      <c r="E46" s="32">
        <f>Лист1!H139/1000</f>
        <v>228.4</v>
      </c>
      <c r="F46" s="32">
        <f>Лист1!I139/1000</f>
        <v>5.3</v>
      </c>
      <c r="G46" s="32">
        <f>Лист1!J139/1000</f>
        <v>12.7</v>
      </c>
      <c r="H46" s="32">
        <f>Лист1!K139/1000</f>
        <v>0.3</v>
      </c>
      <c r="I46" s="32">
        <f>Лист1!L139/1000</f>
        <v>12.5</v>
      </c>
      <c r="J46" s="32">
        <f>Лист1!M139/1000</f>
        <v>0</v>
      </c>
      <c r="K46" s="41">
        <f t="shared" si="1"/>
        <v>4.7E-2</v>
      </c>
    </row>
    <row r="47" spans="1:90" s="33" customFormat="1" ht="28.5" customHeight="1" x14ac:dyDescent="0.25">
      <c r="A47" s="68" t="s">
        <v>186</v>
      </c>
      <c r="B47" s="65" t="s">
        <v>187</v>
      </c>
      <c r="C47" s="32">
        <f>Лист1!F152/1000</f>
        <v>599.70000000000005</v>
      </c>
      <c r="D47" s="32">
        <f>Лист1!G152/1000</f>
        <v>44.1</v>
      </c>
      <c r="E47" s="32">
        <f>Лист1!H152/1000</f>
        <v>555.5</v>
      </c>
      <c r="F47" s="32">
        <f>Лист1!I152/1000</f>
        <v>0</v>
      </c>
      <c r="G47" s="32">
        <f>Лист1!J152/1000</f>
        <v>83.5</v>
      </c>
      <c r="H47" s="32">
        <f>Лист1!K152/1000</f>
        <v>4.7</v>
      </c>
      <c r="I47" s="32">
        <f>Лист1!L152/1000</f>
        <v>78.7</v>
      </c>
      <c r="J47" s="32">
        <f>Лист1!M152/1000</f>
        <v>0</v>
      </c>
      <c r="K47" s="41">
        <f>G47/C47</f>
        <v>0.13900000000000001</v>
      </c>
    </row>
    <row r="48" spans="1:90" s="77" customFormat="1" ht="31.5" customHeight="1" x14ac:dyDescent="0.2">
      <c r="A48" s="68" t="s">
        <v>196</v>
      </c>
      <c r="B48" s="65" t="s">
        <v>197</v>
      </c>
      <c r="C48" s="32">
        <f>Лист1!F158/1000</f>
        <v>222.8</v>
      </c>
      <c r="D48" s="32">
        <f>Лист1!G158/1000</f>
        <v>4.5</v>
      </c>
      <c r="E48" s="32">
        <f>Лист1!H158/1000</f>
        <v>218.3</v>
      </c>
      <c r="F48" s="32">
        <f>Лист1!I158/1000</f>
        <v>0</v>
      </c>
      <c r="G48" s="32">
        <f>Лист1!J158/1000</f>
        <v>33.799999999999997</v>
      </c>
      <c r="H48" s="32">
        <f>Лист1!K158/1000</f>
        <v>0.7</v>
      </c>
      <c r="I48" s="32">
        <f>Лист1!L158/1000</f>
        <v>33.1</v>
      </c>
      <c r="J48" s="32">
        <f>Лист1!M158/1000</f>
        <v>0</v>
      </c>
      <c r="K48" s="41">
        <f t="shared" ref="K48:K58" si="2">G48/C48</f>
        <v>0.152</v>
      </c>
    </row>
    <row r="49" spans="1:90" s="33" customFormat="1" ht="28.15" customHeight="1" x14ac:dyDescent="0.25">
      <c r="A49" s="68" t="s">
        <v>200</v>
      </c>
      <c r="B49" s="65" t="s">
        <v>201</v>
      </c>
      <c r="C49" s="32">
        <f>Лист1!F161/1000</f>
        <v>57.6</v>
      </c>
      <c r="D49" s="32">
        <f>Лист1!G161/1000</f>
        <v>1.2</v>
      </c>
      <c r="E49" s="32">
        <f>Лист1!H161/1000</f>
        <v>56.4</v>
      </c>
      <c r="F49" s="32">
        <f>Лист1!I161/1000</f>
        <v>0.1</v>
      </c>
      <c r="G49" s="32">
        <f>Лист1!J161/1000</f>
        <v>0</v>
      </c>
      <c r="H49" s="32">
        <f>Лист1!K161/1000</f>
        <v>0</v>
      </c>
      <c r="I49" s="32">
        <f>Лист1!L161/1000</f>
        <v>0</v>
      </c>
      <c r="J49" s="32">
        <f>Лист1!M161/1000</f>
        <v>0</v>
      </c>
      <c r="K49" s="41">
        <f t="shared" si="2"/>
        <v>0</v>
      </c>
    </row>
    <row r="50" spans="1:90" s="23" customFormat="1" ht="40.5" customHeight="1" x14ac:dyDescent="0.25">
      <c r="A50" s="14" t="s">
        <v>206</v>
      </c>
      <c r="B50" s="15" t="s">
        <v>207</v>
      </c>
      <c r="C50" s="34">
        <f>Лист1!F165/1000</f>
        <v>50.1</v>
      </c>
      <c r="D50" s="34">
        <f>Лист1!G165/1000</f>
        <v>7.4</v>
      </c>
      <c r="E50" s="34">
        <f>Лист1!H165/1000</f>
        <v>42.8</v>
      </c>
      <c r="F50" s="34">
        <f>Лист1!I165/1000</f>
        <v>0</v>
      </c>
      <c r="G50" s="34">
        <f>Лист1!J165/1000</f>
        <v>27.2</v>
      </c>
      <c r="H50" s="34">
        <f>Лист1!K165/1000</f>
        <v>6.9</v>
      </c>
      <c r="I50" s="34">
        <f>Лист1!L165/1000</f>
        <v>20.3</v>
      </c>
      <c r="J50" s="34">
        <f>Лист1!M165/1000</f>
        <v>0</v>
      </c>
      <c r="K50" s="17">
        <f t="shared" si="2"/>
        <v>0.54300000000000004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</row>
    <row r="51" spans="1:90" s="33" customFormat="1" ht="78" customHeight="1" x14ac:dyDescent="0.25">
      <c r="A51" s="68" t="s">
        <v>208</v>
      </c>
      <c r="B51" s="65" t="s">
        <v>209</v>
      </c>
      <c r="C51" s="32">
        <f>Лист1!F166/1000</f>
        <v>22.9</v>
      </c>
      <c r="D51" s="38">
        <f>Лист1!G166/1000</f>
        <v>0.46</v>
      </c>
      <c r="E51" s="38">
        <f>Лист1!H166/1000</f>
        <v>22.45</v>
      </c>
      <c r="F51" s="32">
        <f>Лист1!I166/1000</f>
        <v>0</v>
      </c>
      <c r="G51" s="32">
        <f>Лист1!J166/1000</f>
        <v>0</v>
      </c>
      <c r="H51" s="32">
        <f>Лист1!K166/1000</f>
        <v>0</v>
      </c>
      <c r="I51" s="32">
        <f>Лист1!L166/1000</f>
        <v>0</v>
      </c>
      <c r="J51" s="32">
        <f>Лист1!M166/1000</f>
        <v>0</v>
      </c>
      <c r="K51" s="41">
        <f t="shared" si="2"/>
        <v>0</v>
      </c>
    </row>
    <row r="52" spans="1:90" s="33" customFormat="1" ht="45" customHeight="1" x14ac:dyDescent="0.25">
      <c r="A52" s="68" t="s">
        <v>212</v>
      </c>
      <c r="B52" s="65" t="s">
        <v>213</v>
      </c>
      <c r="C52" s="32">
        <f>Лист1!F169/1000</f>
        <v>27.2</v>
      </c>
      <c r="D52" s="32">
        <f>Лист1!G169/1000</f>
        <v>6.9</v>
      </c>
      <c r="E52" s="32">
        <f>Лист1!H169/1000</f>
        <v>20.3</v>
      </c>
      <c r="F52" s="32">
        <f>Лист1!I169/1000</f>
        <v>0</v>
      </c>
      <c r="G52" s="32">
        <f>Лист1!J169/1000</f>
        <v>27.2</v>
      </c>
      <c r="H52" s="32">
        <f>Лист1!K169/1000</f>
        <v>6.9</v>
      </c>
      <c r="I52" s="32">
        <f>Лист1!L169/1000</f>
        <v>20.3</v>
      </c>
      <c r="J52" s="32">
        <f>Лист1!M169/1000</f>
        <v>0</v>
      </c>
      <c r="K52" s="41">
        <f t="shared" si="2"/>
        <v>1</v>
      </c>
    </row>
    <row r="53" spans="1:90" s="23" customFormat="1" ht="44.25" customHeight="1" x14ac:dyDescent="0.25">
      <c r="A53" s="26">
        <v>9</v>
      </c>
      <c r="B53" s="15" t="s">
        <v>217</v>
      </c>
      <c r="C53" s="34">
        <f>Лист1!F173/1000</f>
        <v>10.4</v>
      </c>
      <c r="D53" s="34">
        <f>Лист1!G173/1000</f>
        <v>0.6</v>
      </c>
      <c r="E53" s="34">
        <f>Лист1!H173/1000</f>
        <v>9.8000000000000007</v>
      </c>
      <c r="F53" s="34">
        <f>Лист1!I173/1000</f>
        <v>0</v>
      </c>
      <c r="G53" s="34">
        <f>Лист1!J173/1000</f>
        <v>0</v>
      </c>
      <c r="H53" s="34">
        <f>Лист1!K173/1000</f>
        <v>0</v>
      </c>
      <c r="I53" s="34">
        <f>Лист1!L173/1000</f>
        <v>0</v>
      </c>
      <c r="J53" s="34">
        <f>Лист1!M173/1000</f>
        <v>0</v>
      </c>
      <c r="K53" s="17">
        <f t="shared" si="2"/>
        <v>0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</row>
    <row r="54" spans="1:90" s="33" customFormat="1" ht="42.6" customHeight="1" x14ac:dyDescent="0.25">
      <c r="A54" s="68" t="s">
        <v>218</v>
      </c>
      <c r="B54" s="65" t="s">
        <v>219</v>
      </c>
      <c r="C54" s="32">
        <f>Лист1!F174/1000</f>
        <v>10.4</v>
      </c>
      <c r="D54" s="32">
        <f>Лист1!G174/1000</f>
        <v>0.6</v>
      </c>
      <c r="E54" s="32">
        <f>Лист1!H174/1000</f>
        <v>9.8000000000000007</v>
      </c>
      <c r="F54" s="32">
        <f>Лист1!I174/1000</f>
        <v>0</v>
      </c>
      <c r="G54" s="32">
        <f>Лист1!J174/1000</f>
        <v>0</v>
      </c>
      <c r="H54" s="32">
        <f>Лист1!K174/1000</f>
        <v>0</v>
      </c>
      <c r="I54" s="32">
        <f>Лист1!L174/1000</f>
        <v>0</v>
      </c>
      <c r="J54" s="32">
        <f>Лист1!M174/1000</f>
        <v>0</v>
      </c>
      <c r="K54" s="41">
        <f t="shared" si="2"/>
        <v>0</v>
      </c>
    </row>
    <row r="55" spans="1:90" ht="42" customHeight="1" x14ac:dyDescent="0.25">
      <c r="A55" s="25" t="s">
        <v>225</v>
      </c>
      <c r="B55" s="15" t="s">
        <v>226</v>
      </c>
      <c r="C55" s="34">
        <f>Лист1!F178/1000</f>
        <v>46.4</v>
      </c>
      <c r="D55" s="34">
        <f>Лист1!G178/1000</f>
        <v>0.9</v>
      </c>
      <c r="E55" s="34">
        <f>Лист1!H178/1000</f>
        <v>45.5</v>
      </c>
      <c r="F55" s="34">
        <f>Лист1!I178/1000</f>
        <v>0</v>
      </c>
      <c r="G55" s="34">
        <f>Лист1!J178/1000</f>
        <v>0</v>
      </c>
      <c r="H55" s="34">
        <f>Лист1!K178/1000</f>
        <v>0</v>
      </c>
      <c r="I55" s="34">
        <f>Лист1!L178/1000</f>
        <v>0</v>
      </c>
      <c r="J55" s="34">
        <f>Лист1!M178/1000</f>
        <v>0</v>
      </c>
      <c r="K55" s="17">
        <f t="shared" si="2"/>
        <v>0</v>
      </c>
    </row>
    <row r="56" spans="1:90" s="77" customFormat="1" ht="54" customHeight="1" x14ac:dyDescent="0.2">
      <c r="A56" s="68" t="s">
        <v>227</v>
      </c>
      <c r="B56" s="65" t="s">
        <v>228</v>
      </c>
      <c r="C56" s="32">
        <f>Лист1!F179/1000</f>
        <v>46.4</v>
      </c>
      <c r="D56" s="32">
        <f>Лист1!G179/1000</f>
        <v>0.9</v>
      </c>
      <c r="E56" s="32">
        <f>Лист1!H179/1000</f>
        <v>45.5</v>
      </c>
      <c r="F56" s="32">
        <f>Лист1!I179/1000</f>
        <v>0</v>
      </c>
      <c r="G56" s="32">
        <f>Лист1!J179/1000</f>
        <v>0</v>
      </c>
      <c r="H56" s="32">
        <f>Лист1!K179/1000</f>
        <v>0</v>
      </c>
      <c r="I56" s="32">
        <f>Лист1!L179/1000</f>
        <v>0</v>
      </c>
      <c r="J56" s="32">
        <f>Лист1!M179/1000</f>
        <v>0</v>
      </c>
      <c r="K56" s="41">
        <f t="shared" si="2"/>
        <v>0</v>
      </c>
    </row>
    <row r="57" spans="1:90" s="21" customFormat="1" ht="39.75" customHeight="1" x14ac:dyDescent="0.2">
      <c r="A57" s="14" t="s">
        <v>231</v>
      </c>
      <c r="B57" s="15" t="s">
        <v>232</v>
      </c>
      <c r="C57" s="34">
        <f>Лист1!F182/1000</f>
        <v>238.9</v>
      </c>
      <c r="D57" s="34">
        <f>Лист1!G182/1000</f>
        <v>238.9</v>
      </c>
      <c r="E57" s="34">
        <f>Лист1!H182/1000</f>
        <v>0</v>
      </c>
      <c r="F57" s="34">
        <f>Лист1!I182/1000</f>
        <v>0</v>
      </c>
      <c r="G57" s="34">
        <f>Лист1!J182/1000</f>
        <v>27.9</v>
      </c>
      <c r="H57" s="34">
        <f>Лист1!K182/1000</f>
        <v>27.9</v>
      </c>
      <c r="I57" s="34">
        <f>Лист1!L182/1000</f>
        <v>0</v>
      </c>
      <c r="J57" s="34">
        <f>Лист1!M182/1000</f>
        <v>0</v>
      </c>
      <c r="K57" s="17">
        <f t="shared" si="2"/>
        <v>0.11700000000000001</v>
      </c>
    </row>
    <row r="58" spans="1:90" s="77" customFormat="1" ht="67.5" customHeight="1" x14ac:dyDescent="0.2">
      <c r="A58" s="68" t="s">
        <v>233</v>
      </c>
      <c r="B58" s="65" t="s">
        <v>234</v>
      </c>
      <c r="C58" s="32">
        <f>Лист1!F183/1000</f>
        <v>238.9</v>
      </c>
      <c r="D58" s="32">
        <f>Лист1!G183/1000</f>
        <v>238.9</v>
      </c>
      <c r="E58" s="32">
        <f>Лист1!H183/1000</f>
        <v>0</v>
      </c>
      <c r="F58" s="32">
        <f>Лист1!I183/1000</f>
        <v>0</v>
      </c>
      <c r="G58" s="32">
        <f>Лист1!J183/1000</f>
        <v>27.9</v>
      </c>
      <c r="H58" s="32">
        <f>Лист1!K183/1000</f>
        <v>27.9</v>
      </c>
      <c r="I58" s="32">
        <f>Лист1!L183/1000</f>
        <v>0</v>
      </c>
      <c r="J58" s="32">
        <f>Лист1!M183/1000</f>
        <v>0</v>
      </c>
      <c r="K58" s="41">
        <f t="shared" si="2"/>
        <v>0.11700000000000001</v>
      </c>
    </row>
    <row r="61" spans="1:90" ht="22.15" customHeight="1" x14ac:dyDescent="0.25"/>
    <row r="62" spans="1:90" ht="22.15" customHeight="1" x14ac:dyDescent="0.25"/>
    <row r="63" spans="1:90" ht="22.15" customHeight="1" x14ac:dyDescent="0.25"/>
    <row r="64" spans="1:90" ht="22.15" customHeight="1" x14ac:dyDescent="0.25"/>
    <row r="65" spans="2:11" ht="21" customHeight="1" x14ac:dyDescent="0.25"/>
    <row r="66" spans="2:11" ht="21" customHeight="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21" customHeight="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21" customHeight="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7.45" customHeight="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6.149999999999999" customHeight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7.45" customHeight="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20.45" customHeight="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6.149999999999999" customHeight="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7.45" customHeight="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7.45" customHeight="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</sheetData>
  <mergeCells count="7">
    <mergeCell ref="C9:F9"/>
    <mergeCell ref="G9:J9"/>
    <mergeCell ref="A5:K6"/>
    <mergeCell ref="A8:A10"/>
    <mergeCell ref="B8:B10"/>
    <mergeCell ref="C8:J8"/>
    <mergeCell ref="K8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0"/>
  <sheetViews>
    <sheetView topLeftCell="A7" workbookViewId="0">
      <selection activeCell="C12" sqref="C12:C23"/>
    </sheetView>
  </sheetViews>
  <sheetFormatPr defaultRowHeight="15" x14ac:dyDescent="0.25"/>
  <cols>
    <col min="1" max="1" width="6.28515625" style="1" customWidth="1"/>
    <col min="2" max="2" width="58.140625" style="2" customWidth="1"/>
    <col min="3" max="6" width="16.5703125" style="33" customWidth="1"/>
    <col min="7" max="9" width="17.28515625" style="33" customWidth="1"/>
    <col min="10" max="10" width="17.140625" style="33" customWidth="1"/>
    <col min="11" max="11" width="12.42578125" style="3" customWidth="1"/>
    <col min="12" max="16384" width="9.140625" style="1"/>
  </cols>
  <sheetData>
    <row r="1" spans="1:16" x14ac:dyDescent="0.25">
      <c r="C1" s="28"/>
      <c r="D1" s="28"/>
      <c r="E1" s="28"/>
      <c r="F1" s="28"/>
      <c r="G1" s="28"/>
      <c r="H1" s="28"/>
      <c r="I1" s="28"/>
      <c r="J1" s="28"/>
      <c r="K1" s="5"/>
      <c r="L1" s="4"/>
    </row>
    <row r="2" spans="1:16" ht="18" customHeight="1" x14ac:dyDescent="0.25">
      <c r="C2" s="28"/>
      <c r="D2" s="28"/>
      <c r="E2" s="28"/>
      <c r="F2" s="28"/>
      <c r="G2" s="28"/>
      <c r="H2" s="28"/>
      <c r="I2" s="28"/>
      <c r="J2" s="28"/>
      <c r="K2" s="5"/>
      <c r="L2" s="4"/>
    </row>
    <row r="3" spans="1:16" ht="20.25" hidden="1" customHeight="1" x14ac:dyDescent="0.25">
      <c r="C3" s="28"/>
      <c r="D3" s="28"/>
      <c r="E3" s="28"/>
      <c r="F3" s="28"/>
      <c r="G3" s="28"/>
      <c r="H3" s="28"/>
      <c r="I3" s="28"/>
      <c r="J3" s="28"/>
      <c r="K3" s="5"/>
      <c r="L3" s="4"/>
    </row>
    <row r="4" spans="1:16" x14ac:dyDescent="0.25">
      <c r="C4" s="28"/>
      <c r="D4" s="28"/>
      <c r="E4" s="28"/>
      <c r="F4" s="28"/>
      <c r="G4" s="28"/>
      <c r="H4" s="28"/>
      <c r="I4" s="37"/>
      <c r="J4" s="28"/>
      <c r="K4" s="5"/>
      <c r="L4" s="4"/>
    </row>
    <row r="5" spans="1:16" ht="15" customHeight="1" x14ac:dyDescent="0.25">
      <c r="A5" s="87" t="s">
        <v>314</v>
      </c>
      <c r="B5" s="87"/>
      <c r="C5" s="88"/>
      <c r="D5" s="89"/>
      <c r="E5" s="89"/>
      <c r="F5" s="89"/>
      <c r="G5" s="89"/>
      <c r="H5" s="89"/>
      <c r="I5" s="89"/>
      <c r="J5" s="89"/>
      <c r="K5" s="87"/>
    </row>
    <row r="6" spans="1:16" ht="25.15" customHeight="1" x14ac:dyDescent="0.25">
      <c r="A6" s="87"/>
      <c r="B6" s="87"/>
      <c r="C6" s="88"/>
      <c r="D6" s="89"/>
      <c r="E6" s="89"/>
      <c r="F6" s="89"/>
      <c r="G6" s="89"/>
      <c r="H6" s="89"/>
      <c r="I6" s="89"/>
      <c r="J6" s="89"/>
      <c r="K6" s="87"/>
    </row>
    <row r="7" spans="1:16" x14ac:dyDescent="0.25">
      <c r="C7" s="29"/>
      <c r="D7" s="84"/>
      <c r="E7" s="29"/>
      <c r="F7" s="29"/>
      <c r="G7" s="29"/>
      <c r="H7" s="84"/>
      <c r="I7" s="29"/>
      <c r="J7" s="29"/>
    </row>
    <row r="8" spans="1:16" ht="16.5" customHeight="1" x14ac:dyDescent="0.25">
      <c r="A8" s="90" t="s">
        <v>4</v>
      </c>
      <c r="B8" s="93" t="s">
        <v>5</v>
      </c>
      <c r="C8" s="98" t="s">
        <v>9</v>
      </c>
      <c r="D8" s="99"/>
      <c r="E8" s="99"/>
      <c r="F8" s="99"/>
      <c r="G8" s="99"/>
      <c r="H8" s="99"/>
      <c r="I8" s="99"/>
      <c r="J8" s="100"/>
      <c r="K8" s="102" t="s">
        <v>11</v>
      </c>
    </row>
    <row r="9" spans="1:16" ht="16.5" customHeight="1" x14ac:dyDescent="0.25">
      <c r="A9" s="91"/>
      <c r="B9" s="94"/>
      <c r="C9" s="103" t="s">
        <v>12</v>
      </c>
      <c r="D9" s="104"/>
      <c r="E9" s="104"/>
      <c r="F9" s="105"/>
      <c r="G9" s="103" t="s">
        <v>13</v>
      </c>
      <c r="H9" s="104"/>
      <c r="I9" s="104"/>
      <c r="J9" s="105"/>
      <c r="K9" s="102"/>
    </row>
    <row r="10" spans="1:16" ht="92.25" customHeight="1" x14ac:dyDescent="0.25">
      <c r="A10" s="92"/>
      <c r="B10" s="95"/>
      <c r="C10" s="30" t="s">
        <v>14</v>
      </c>
      <c r="D10" s="30" t="s">
        <v>15</v>
      </c>
      <c r="E10" s="30" t="s">
        <v>16</v>
      </c>
      <c r="F10" s="30" t="s">
        <v>17</v>
      </c>
      <c r="G10" s="30" t="s">
        <v>14</v>
      </c>
      <c r="H10" s="30" t="s">
        <v>15</v>
      </c>
      <c r="I10" s="30" t="s">
        <v>16</v>
      </c>
      <c r="J10" s="30" t="s">
        <v>17</v>
      </c>
      <c r="K10" s="102"/>
      <c r="L10" s="9"/>
      <c r="M10" s="9"/>
      <c r="N10" s="9"/>
      <c r="O10" s="9"/>
      <c r="P10" s="9"/>
    </row>
    <row r="11" spans="1:16" ht="16.5" x14ac:dyDescent="0.25">
      <c r="A11" s="10" t="s">
        <v>19</v>
      </c>
      <c r="B11" s="11">
        <v>2</v>
      </c>
      <c r="C11" s="30">
        <v>6</v>
      </c>
      <c r="D11" s="30">
        <v>7</v>
      </c>
      <c r="E11" s="30">
        <v>8</v>
      </c>
      <c r="F11" s="30">
        <v>9</v>
      </c>
      <c r="G11" s="30">
        <v>10</v>
      </c>
      <c r="H11" s="30">
        <v>11</v>
      </c>
      <c r="I11" s="30">
        <v>12</v>
      </c>
      <c r="J11" s="30">
        <v>13</v>
      </c>
      <c r="K11" s="12">
        <v>22</v>
      </c>
      <c r="L11" s="13"/>
      <c r="M11" s="13"/>
      <c r="N11" s="13"/>
      <c r="O11" s="13"/>
      <c r="P11" s="9"/>
    </row>
    <row r="12" spans="1:16" s="33" customFormat="1" ht="32.25" customHeight="1" x14ac:dyDescent="0.25">
      <c r="A12" s="45"/>
      <c r="B12" s="57" t="s">
        <v>20</v>
      </c>
      <c r="C12" s="31">
        <f>Лист2!C12</f>
        <v>17556.3</v>
      </c>
      <c r="D12" s="31">
        <f>Лист2!D12</f>
        <v>5022</v>
      </c>
      <c r="E12" s="31">
        <f>Лист2!E12</f>
        <v>11926.8</v>
      </c>
      <c r="F12" s="31">
        <f>Лист2!F12</f>
        <v>607.5</v>
      </c>
      <c r="G12" s="31">
        <f>Лист2!G12</f>
        <v>1327.6</v>
      </c>
      <c r="H12" s="31">
        <f>Лист2!H12</f>
        <v>863.8</v>
      </c>
      <c r="I12" s="31">
        <f>Лист2!I12</f>
        <v>401.7</v>
      </c>
      <c r="J12" s="31">
        <f>Лист2!J12</f>
        <v>62</v>
      </c>
      <c r="K12" s="59">
        <f t="shared" ref="K12:K19" si="0">G12/C12</f>
        <v>7.5999999999999998E-2</v>
      </c>
      <c r="L12" s="53"/>
      <c r="M12" s="60"/>
      <c r="N12" s="60"/>
      <c r="O12" s="60"/>
      <c r="P12" s="60"/>
    </row>
    <row r="13" spans="1:16" ht="25.5" customHeight="1" x14ac:dyDescent="0.25">
      <c r="A13" s="14">
        <v>1</v>
      </c>
      <c r="B13" s="15" t="s">
        <v>21</v>
      </c>
      <c r="C13" s="34">
        <f>Лист2!C13</f>
        <v>27.1</v>
      </c>
      <c r="D13" s="34">
        <f>Лист2!D13</f>
        <v>0.5</v>
      </c>
      <c r="E13" s="34">
        <f>Лист2!E13</f>
        <v>26.6</v>
      </c>
      <c r="F13" s="34">
        <f>Лист2!F13</f>
        <v>0</v>
      </c>
      <c r="G13" s="34">
        <f>Лист2!G13</f>
        <v>0</v>
      </c>
      <c r="H13" s="34">
        <f>Лист2!H13</f>
        <v>0</v>
      </c>
      <c r="I13" s="34">
        <f>Лист2!I13</f>
        <v>0</v>
      </c>
      <c r="J13" s="34">
        <f>Лист2!J13</f>
        <v>0</v>
      </c>
      <c r="K13" s="17">
        <f t="shared" si="0"/>
        <v>0</v>
      </c>
      <c r="L13" s="7"/>
      <c r="M13" s="7"/>
      <c r="N13" s="7"/>
      <c r="O13" s="7"/>
      <c r="P13" s="18"/>
    </row>
    <row r="14" spans="1:16" ht="36" customHeight="1" x14ac:dyDescent="0.25">
      <c r="A14" s="16" t="s">
        <v>33</v>
      </c>
      <c r="B14" s="19" t="s">
        <v>34</v>
      </c>
      <c r="C14" s="34">
        <f>Лист2!C17</f>
        <v>1967.9</v>
      </c>
      <c r="D14" s="34">
        <f>Лист2!D17</f>
        <v>984.4</v>
      </c>
      <c r="E14" s="34">
        <f>Лист2!E17</f>
        <v>983.5</v>
      </c>
      <c r="F14" s="34">
        <f>Лист2!F17</f>
        <v>0</v>
      </c>
      <c r="G14" s="34">
        <f>Лист2!G17</f>
        <v>83.7</v>
      </c>
      <c r="H14" s="34">
        <f>Лист2!H17</f>
        <v>57.5</v>
      </c>
      <c r="I14" s="34">
        <f>Лист2!I17</f>
        <v>26.2</v>
      </c>
      <c r="J14" s="34">
        <f>Лист2!J17</f>
        <v>0</v>
      </c>
      <c r="K14" s="17">
        <f t="shared" si="0"/>
        <v>4.2999999999999997E-2</v>
      </c>
    </row>
    <row r="15" spans="1:16" ht="33.6" customHeight="1" x14ac:dyDescent="0.25">
      <c r="A15" s="14" t="s">
        <v>77</v>
      </c>
      <c r="B15" s="22" t="s">
        <v>78</v>
      </c>
      <c r="C15" s="34">
        <f>Лист2!C26</f>
        <v>5201.5</v>
      </c>
      <c r="D15" s="34">
        <f>Лист2!D26</f>
        <v>1061.9000000000001</v>
      </c>
      <c r="E15" s="34">
        <f>Лист2!E26</f>
        <v>4075.7</v>
      </c>
      <c r="F15" s="34">
        <f>Лист2!F26</f>
        <v>63.9</v>
      </c>
      <c r="G15" s="34">
        <f>Лист2!G26</f>
        <v>177</v>
      </c>
      <c r="H15" s="34">
        <f>Лист2!H26</f>
        <v>1.6</v>
      </c>
      <c r="I15" s="34">
        <f>Лист2!I26</f>
        <v>175.4</v>
      </c>
      <c r="J15" s="34">
        <f>Лист2!J26</f>
        <v>0</v>
      </c>
      <c r="K15" s="17">
        <f t="shared" si="0"/>
        <v>3.4000000000000002E-2</v>
      </c>
    </row>
    <row r="16" spans="1:16" ht="38.25" customHeight="1" x14ac:dyDescent="0.25">
      <c r="A16" s="14" t="s">
        <v>107</v>
      </c>
      <c r="B16" s="15" t="s">
        <v>108</v>
      </c>
      <c r="C16" s="34">
        <f>Лист2!C30</f>
        <v>133.19999999999999</v>
      </c>
      <c r="D16" s="34">
        <f>Лист2!D30</f>
        <v>78.400000000000006</v>
      </c>
      <c r="E16" s="34">
        <f>Лист2!E30</f>
        <v>54.7</v>
      </c>
      <c r="F16" s="34">
        <f>Лист2!F30</f>
        <v>0</v>
      </c>
      <c r="G16" s="34">
        <f>Лист2!G30</f>
        <v>73.599999999999994</v>
      </c>
      <c r="H16" s="34">
        <f>Лист2!H30</f>
        <v>73.599999999999994</v>
      </c>
      <c r="I16" s="34">
        <f>Лист2!I30</f>
        <v>0</v>
      </c>
      <c r="J16" s="34">
        <f>Лист2!J30</f>
        <v>0</v>
      </c>
      <c r="K16" s="17">
        <f t="shared" si="0"/>
        <v>0.55300000000000005</v>
      </c>
    </row>
    <row r="17" spans="1:90" s="23" customFormat="1" ht="38.25" customHeight="1" x14ac:dyDescent="0.25">
      <c r="A17" s="14" t="s">
        <v>118</v>
      </c>
      <c r="B17" s="15" t="s">
        <v>119</v>
      </c>
      <c r="C17" s="34">
        <f>Лист2!C33</f>
        <v>15.2</v>
      </c>
      <c r="D17" s="34">
        <f>Лист2!D33</f>
        <v>0</v>
      </c>
      <c r="E17" s="34">
        <f>Лист2!E33</f>
        <v>15.2</v>
      </c>
      <c r="F17" s="34">
        <f>Лист2!F33</f>
        <v>0</v>
      </c>
      <c r="G17" s="34">
        <f>Лист2!G33</f>
        <v>0</v>
      </c>
      <c r="H17" s="34">
        <f>Лист2!H33</f>
        <v>0</v>
      </c>
      <c r="I17" s="34">
        <f>Лист2!I33</f>
        <v>0</v>
      </c>
      <c r="J17" s="34">
        <f>Лист2!J33</f>
        <v>0</v>
      </c>
      <c r="K17" s="17">
        <f t="shared" si="0"/>
        <v>0</v>
      </c>
      <c r="L17" s="1"/>
      <c r="M17" s="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</row>
    <row r="18" spans="1:90" s="23" customFormat="1" ht="39" customHeight="1" x14ac:dyDescent="0.25">
      <c r="A18" s="14" t="s">
        <v>132</v>
      </c>
      <c r="B18" s="54" t="s">
        <v>133</v>
      </c>
      <c r="C18" s="34">
        <f>Лист2!C36</f>
        <v>8485.7000000000007</v>
      </c>
      <c r="D18" s="34">
        <f>Лист2!D36</f>
        <v>2556.8000000000002</v>
      </c>
      <c r="E18" s="34">
        <f>Лист2!E36</f>
        <v>5390.7</v>
      </c>
      <c r="F18" s="34">
        <f>Лист2!F36</f>
        <v>538.20000000000005</v>
      </c>
      <c r="G18" s="34">
        <f>Лист2!G36</f>
        <v>808.2</v>
      </c>
      <c r="H18" s="34">
        <f>Лист2!H36</f>
        <v>690.7</v>
      </c>
      <c r="I18" s="34">
        <f>Лист2!I36</f>
        <v>55.5</v>
      </c>
      <c r="J18" s="34">
        <f>Лист2!J36</f>
        <v>62</v>
      </c>
      <c r="K18" s="17">
        <f t="shared" si="0"/>
        <v>9.5000000000000001E-2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</row>
    <row r="19" spans="1:90" s="23" customFormat="1" ht="28.5" customHeight="1" x14ac:dyDescent="0.25">
      <c r="A19" s="14" t="s">
        <v>165</v>
      </c>
      <c r="B19" s="22" t="s">
        <v>166</v>
      </c>
      <c r="C19" s="34">
        <f>Лист2!C44</f>
        <v>1379.9</v>
      </c>
      <c r="D19" s="34">
        <f>Лист2!D44</f>
        <v>92.1</v>
      </c>
      <c r="E19" s="34">
        <f>Лист2!E44</f>
        <v>1282.4000000000001</v>
      </c>
      <c r="F19" s="34">
        <f>Лист2!F44</f>
        <v>5.3</v>
      </c>
      <c r="G19" s="34">
        <f>Лист2!G44</f>
        <v>130</v>
      </c>
      <c r="H19" s="34">
        <f>Лист2!H44</f>
        <v>5.7</v>
      </c>
      <c r="I19" s="34">
        <f>Лист2!I44</f>
        <v>124.3</v>
      </c>
      <c r="J19" s="34">
        <f>Лист2!J44</f>
        <v>0</v>
      </c>
      <c r="K19" s="17">
        <f t="shared" si="0"/>
        <v>9.4E-2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</row>
    <row r="20" spans="1:90" s="23" customFormat="1" ht="40.5" customHeight="1" x14ac:dyDescent="0.25">
      <c r="A20" s="14" t="s">
        <v>206</v>
      </c>
      <c r="B20" s="15" t="s">
        <v>207</v>
      </c>
      <c r="C20" s="34">
        <f>Лист2!C50</f>
        <v>50.1</v>
      </c>
      <c r="D20" s="34">
        <f>Лист2!D50</f>
        <v>7.4</v>
      </c>
      <c r="E20" s="34">
        <f>Лист2!E50</f>
        <v>42.8</v>
      </c>
      <c r="F20" s="34">
        <f>Лист2!F50</f>
        <v>0</v>
      </c>
      <c r="G20" s="34">
        <f>Лист2!G50</f>
        <v>27.2</v>
      </c>
      <c r="H20" s="34">
        <f>Лист2!H50</f>
        <v>6.9</v>
      </c>
      <c r="I20" s="34">
        <f>Лист2!I50</f>
        <v>20.3</v>
      </c>
      <c r="J20" s="34">
        <f>Лист2!J50</f>
        <v>0</v>
      </c>
      <c r="K20" s="17">
        <f t="shared" ref="K20:K23" si="1">G20/C20</f>
        <v>0.54300000000000004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</row>
    <row r="21" spans="1:90" s="23" customFormat="1" ht="44.25" customHeight="1" x14ac:dyDescent="0.25">
      <c r="A21" s="26">
        <v>9</v>
      </c>
      <c r="B21" s="15" t="s">
        <v>217</v>
      </c>
      <c r="C21" s="34">
        <f>Лист2!C53</f>
        <v>10.4</v>
      </c>
      <c r="D21" s="34">
        <f>Лист2!D53</f>
        <v>0.6</v>
      </c>
      <c r="E21" s="34">
        <f>Лист2!E53</f>
        <v>9.8000000000000007</v>
      </c>
      <c r="F21" s="34">
        <f>Лист2!F53</f>
        <v>0</v>
      </c>
      <c r="G21" s="34">
        <f>Лист2!G53</f>
        <v>0</v>
      </c>
      <c r="H21" s="34">
        <f>Лист2!H53</f>
        <v>0</v>
      </c>
      <c r="I21" s="34">
        <f>Лист2!I53</f>
        <v>0</v>
      </c>
      <c r="J21" s="34">
        <f>Лист2!J53</f>
        <v>0</v>
      </c>
      <c r="K21" s="17">
        <f t="shared" si="1"/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</row>
    <row r="22" spans="1:90" ht="42" customHeight="1" x14ac:dyDescent="0.25">
      <c r="A22" s="25" t="s">
        <v>225</v>
      </c>
      <c r="B22" s="15" t="s">
        <v>226</v>
      </c>
      <c r="C22" s="34">
        <f>Лист2!C55</f>
        <v>46.4</v>
      </c>
      <c r="D22" s="34">
        <f>Лист2!D55</f>
        <v>0.9</v>
      </c>
      <c r="E22" s="34">
        <f>Лист2!E55</f>
        <v>45.5</v>
      </c>
      <c r="F22" s="34">
        <f>Лист2!F55</f>
        <v>0</v>
      </c>
      <c r="G22" s="34">
        <f>Лист2!G55</f>
        <v>0</v>
      </c>
      <c r="H22" s="34">
        <f>Лист2!H55</f>
        <v>0</v>
      </c>
      <c r="I22" s="34">
        <f>Лист2!I55</f>
        <v>0</v>
      </c>
      <c r="J22" s="34">
        <f>Лист2!J55</f>
        <v>0</v>
      </c>
      <c r="K22" s="17">
        <f t="shared" si="1"/>
        <v>0</v>
      </c>
    </row>
    <row r="23" spans="1:90" s="21" customFormat="1" ht="39.75" customHeight="1" x14ac:dyDescent="0.2">
      <c r="A23" s="14" t="s">
        <v>231</v>
      </c>
      <c r="B23" s="15" t="s">
        <v>232</v>
      </c>
      <c r="C23" s="34">
        <f>Лист2!C57</f>
        <v>238.9</v>
      </c>
      <c r="D23" s="34">
        <f>Лист2!D57</f>
        <v>238.9</v>
      </c>
      <c r="E23" s="34">
        <f>Лист2!E57</f>
        <v>0</v>
      </c>
      <c r="F23" s="34">
        <f>Лист2!F57</f>
        <v>0</v>
      </c>
      <c r="G23" s="34">
        <f>Лист2!G57</f>
        <v>27.9</v>
      </c>
      <c r="H23" s="34">
        <f>Лист2!H57</f>
        <v>27.9</v>
      </c>
      <c r="I23" s="34">
        <f>Лист2!I57</f>
        <v>0</v>
      </c>
      <c r="J23" s="34">
        <f>Лист2!J57</f>
        <v>0</v>
      </c>
      <c r="K23" s="17">
        <f t="shared" si="1"/>
        <v>0.11700000000000001</v>
      </c>
    </row>
    <row r="26" spans="1:90" ht="22.15" customHeight="1" x14ac:dyDescent="0.25"/>
    <row r="27" spans="1:90" ht="22.15" customHeight="1" x14ac:dyDescent="0.25"/>
    <row r="28" spans="1:90" ht="22.15" customHeight="1" x14ac:dyDescent="0.25"/>
    <row r="29" spans="1:90" ht="22.15" customHeight="1" x14ac:dyDescent="0.25"/>
    <row r="30" spans="1:90" ht="21" customHeight="1" x14ac:dyDescent="0.25"/>
    <row r="31" spans="1:90" ht="21" customHeight="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90" ht="21" customHeight="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21" customHeight="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7.45" customHeight="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6.149999999999999" customHeight="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7.45" customHeight="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20.45" customHeight="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6.149999999999999" customHeight="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7.45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7.45" customHeight="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</sheetData>
  <mergeCells count="7">
    <mergeCell ref="A5:K6"/>
    <mergeCell ref="A8:A10"/>
    <mergeCell ref="B8:B10"/>
    <mergeCell ref="C8:J8"/>
    <mergeCell ref="K8:K10"/>
    <mergeCell ref="C9:F9"/>
    <mergeCell ref="G9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Лист1</vt:lpstr>
      <vt:lpstr>Лист4</vt:lpstr>
      <vt:lpstr>Лист5</vt:lpstr>
      <vt:lpstr>Лист6</vt:lpstr>
      <vt:lpstr>Лист7</vt:lpstr>
      <vt:lpstr>Лист2</vt:lpstr>
      <vt:lpstr>Лист3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2026-03-03T04:17:12Z</dcterms:modified>
</cp:coreProperties>
</file>