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300" yWindow="-150" windowWidth="21255" windowHeight="10305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  <sheet name="Лист2" sheetId="6" r:id="rId6"/>
    <sheet name="Лист3" sheetId="7" r:id="rId7"/>
  </sheets>
  <definedNames>
    <definedName name="_xlnm._FilterDatabase" localSheetId="0" hidden="1">Лист1!$E$15:$E$199</definedName>
    <definedName name="Print_Titles" localSheetId="0">Лист1!$8:$11</definedName>
    <definedName name="Z_47BE177F_564F_4E30_A4F0_4DA7A80B9B88_.wvu.FilterData" localSheetId="0" hidden="1">Лист1!$E$15:$E$199</definedName>
    <definedName name="Z_76B44A2F_18DB_4A45_B895_2B2B961519ED_.wvu.FilterData" localSheetId="0" hidden="1">Лист1!$E$15:$E$199</definedName>
    <definedName name="Z_76B44A2F_18DB_4A45_B895_2B2B961519ED_.wvu.PrintArea" localSheetId="0" hidden="1">Лист1!$A$5:$V$199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Лист1!$E$15:$E$199</definedName>
    <definedName name="Z_77984228_E82F_4F8D_9DE5_B74C2AD346E6_.wvu.PrintArea" localSheetId="0" hidden="1">Лист1!$A$5:$V$199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Лист1!$E$15:$E$199</definedName>
    <definedName name="Z_8DBC8541_9868_41A7_9A9F_A27FC80CBA37_.wvu.FilterData" localSheetId="0" hidden="1">Лист1!$E$15:$E$199</definedName>
    <definedName name="Z_8DBC8541_9868_41A7_9A9F_A27FC80CBA37_.wvu.PrintArea" localSheetId="0" hidden="1">Лист1!$A$5:$V$199</definedName>
    <definedName name="Z_8DBC8541_9868_41A7_9A9F_A27FC80CBA37_.wvu.PrintTitles" localSheetId="0" hidden="1">Лист1!$8:$11</definedName>
    <definedName name="Z_96CA0096_37F7_4E94_959C_E8E54F1E7FD7_.wvu.FilterData" localSheetId="0" hidden="1">Лист1!$E$15:$E$199</definedName>
    <definedName name="Z_96CA0096_37F7_4E94_959C_E8E54F1E7FD7_.wvu.PrintArea" localSheetId="0" hidden="1">Лист1!$A$5:$V$199</definedName>
    <definedName name="Z_96CA0096_37F7_4E94_959C_E8E54F1E7FD7_.wvu.Rows" localSheetId="0" hidden="1">Лист1!$3:$3</definedName>
    <definedName name="Z_96CA0096_37F7_4E94_959C_E8E54F1E7FD7_.wvu.Rows" localSheetId="5" hidden="1">Лист2!$3:$3</definedName>
    <definedName name="Z_BABD61A3_6A51_407B_8C81_60ED34B253AA_.wvu.FilterData" localSheetId="0" hidden="1">Лист1!$E$15:$E$199</definedName>
    <definedName name="Z_BABD61A3_6A51_407B_8C81_60ED34B253AA_.wvu.PrintArea" localSheetId="0" hidden="1">Лист1!$A$5:$V$199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BBEC8D89_41B8_4A1B_A028_13A4736FED92_.wvu.FilterData" localSheetId="0" hidden="1">Лист1!$E$15:$E$199</definedName>
    <definedName name="Z_BBEC8D89_41B8_4A1B_A028_13A4736FED92_.wvu.PrintArea" localSheetId="0" hidden="1">Лист1!$A$5:$V$199</definedName>
    <definedName name="Z_BBEC8D89_41B8_4A1B_A028_13A4736FED92_.wvu.Rows" localSheetId="0" hidden="1">Лист1!$3:$3</definedName>
    <definedName name="Z_BBEC8D89_41B8_4A1B_A028_13A4736FED92_.wvu.Rows" localSheetId="5" hidden="1">Лист2!$3:$3</definedName>
    <definedName name="Z_CFE875CB_1045_45F7_825E_02100661E885_.wvu.FilterData" localSheetId="0" hidden="1">Лист1!$A$11:$V$199</definedName>
    <definedName name="Z_CFE875CB_1045_45F7_825E_02100661E885_.wvu.PrintArea" localSheetId="0" hidden="1">Лист1!$A$5:$V$199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Лист1!$E$15:$E$199</definedName>
    <definedName name="Z_FE09AB06_1ECE_4486_BCA1_E9D85830708B_.wvu.PrintArea" localSheetId="0" hidden="1">Лист1!$A$1:$V$199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Лист1!$A$5:$V$199</definedName>
  </definedNames>
  <calcPr calcId="145621" fullPrecision="0"/>
  <customWorkbookViews>
    <customWorkbookView name="Приставка Виктория Николаевна (pvn) - Личное представление" guid="{96CA0096-37F7-4E94-959C-E8E54F1E7FD7}" mergeInterval="0" personalView="1" maximized="1" windowWidth="1874" windowHeight="682" activeSheetId="1"/>
    <customWorkbookView name="Кузнецова Мария Павловна (gmp) - Личное представление" guid="{BBEC8D89-41B8-4A1B-A028-13A4736FED92}" mergeInterval="0" personalView="1" maximized="1" windowWidth="1916" windowHeight="854" activeSheetId="7"/>
  </customWorkbookViews>
</workbook>
</file>

<file path=xl/calcChain.xml><?xml version="1.0" encoding="utf-8"?>
<calcChain xmlns="http://schemas.openxmlformats.org/spreadsheetml/2006/main">
  <c r="F71" i="1" l="1"/>
  <c r="G177" i="1" l="1"/>
  <c r="I16" i="7" l="1"/>
  <c r="I17" i="7"/>
  <c r="I18" i="7"/>
  <c r="I19" i="7"/>
  <c r="I20" i="7"/>
  <c r="I21" i="7"/>
  <c r="I23" i="7"/>
  <c r="H33" i="7"/>
  <c r="K32" i="7"/>
  <c r="G32" i="7"/>
  <c r="H43" i="7"/>
  <c r="H42" i="7"/>
  <c r="H41" i="7"/>
  <c r="H40" i="7"/>
  <c r="H39" i="7"/>
  <c r="H38" i="7"/>
  <c r="H37" i="7"/>
  <c r="H36" i="7"/>
  <c r="H35" i="7"/>
  <c r="H34" i="7"/>
  <c r="H32" i="7"/>
  <c r="K43" i="7"/>
  <c r="L43" i="7" s="1"/>
  <c r="K42" i="7"/>
  <c r="L42" i="7" s="1"/>
  <c r="K41" i="7"/>
  <c r="L41" i="7" s="1"/>
  <c r="K40" i="7"/>
  <c r="L40" i="7" s="1"/>
  <c r="K39" i="7"/>
  <c r="L39" i="7" s="1"/>
  <c r="K38" i="7"/>
  <c r="L38" i="7" s="1"/>
  <c r="K37" i="7"/>
  <c r="L37" i="7" s="1"/>
  <c r="K36" i="7"/>
  <c r="L36" i="7" s="1"/>
  <c r="K35" i="7"/>
  <c r="L35" i="7" s="1"/>
  <c r="K34" i="7"/>
  <c r="L34" i="7" s="1"/>
  <c r="K33" i="7"/>
  <c r="L33" i="7" s="1"/>
  <c r="L32" i="7"/>
  <c r="C34" i="7"/>
  <c r="E32" i="7"/>
  <c r="F32" i="7"/>
  <c r="C32" i="7" s="1"/>
  <c r="C45" i="7" s="1"/>
  <c r="D32" i="7"/>
  <c r="I43" i="7"/>
  <c r="J43" i="7" s="1"/>
  <c r="I42" i="7"/>
  <c r="J42" i="7" s="1"/>
  <c r="I41" i="7"/>
  <c r="J41" i="7" s="1"/>
  <c r="I40" i="7"/>
  <c r="J40" i="7" s="1"/>
  <c r="I39" i="7"/>
  <c r="J39" i="7" s="1"/>
  <c r="I38" i="7"/>
  <c r="J38" i="7" s="1"/>
  <c r="I37" i="7"/>
  <c r="J37" i="7" s="1"/>
  <c r="I36" i="7"/>
  <c r="J36" i="7" s="1"/>
  <c r="I35" i="7"/>
  <c r="J35" i="7" s="1"/>
  <c r="I34" i="7"/>
  <c r="J34" i="7" s="1"/>
  <c r="I33" i="7"/>
  <c r="J33" i="7" s="1"/>
  <c r="I32" i="7"/>
  <c r="D45" i="7"/>
  <c r="E45" i="7"/>
  <c r="F45" i="7"/>
  <c r="G45" i="7"/>
  <c r="Q18" i="6"/>
  <c r="G21" i="7"/>
  <c r="F21" i="7"/>
  <c r="E21" i="7"/>
  <c r="D21" i="7"/>
  <c r="C21" i="7"/>
  <c r="G18" i="7"/>
  <c r="F18" i="7"/>
  <c r="E18" i="7"/>
  <c r="D18" i="7"/>
  <c r="C18" i="7"/>
  <c r="G20" i="7"/>
  <c r="F20" i="7"/>
  <c r="E20" i="7"/>
  <c r="D20" i="7"/>
  <c r="C20" i="7"/>
  <c r="F22" i="7"/>
  <c r="E22" i="7"/>
  <c r="G19" i="7"/>
  <c r="F19" i="7"/>
  <c r="E19" i="7"/>
  <c r="D19" i="7"/>
  <c r="C19" i="7"/>
  <c r="G16" i="7"/>
  <c r="F16" i="7"/>
  <c r="E16" i="7"/>
  <c r="D16" i="7"/>
  <c r="C16" i="7"/>
  <c r="G13" i="7"/>
  <c r="E13" i="7"/>
  <c r="D13" i="7"/>
  <c r="G23" i="7"/>
  <c r="F23" i="7"/>
  <c r="E23" i="7"/>
  <c r="D23" i="7"/>
  <c r="C23" i="7"/>
  <c r="F15" i="7"/>
  <c r="E15" i="7"/>
  <c r="D15" i="7"/>
  <c r="C15" i="7"/>
  <c r="G17" i="7"/>
  <c r="F17" i="7"/>
  <c r="E17" i="7"/>
  <c r="D17" i="7"/>
  <c r="C17" i="7"/>
  <c r="J32" i="7" l="1"/>
  <c r="H19" i="7"/>
  <c r="H21" i="7"/>
  <c r="H23" i="7"/>
  <c r="H16" i="7"/>
  <c r="H18" i="7"/>
  <c r="H20" i="7"/>
  <c r="K53" i="1"/>
  <c r="K54" i="1"/>
  <c r="K124" i="1"/>
  <c r="K109" i="1"/>
  <c r="K133" i="1"/>
  <c r="H17" i="7" l="1"/>
  <c r="M38" i="6"/>
  <c r="I38" i="6"/>
  <c r="M14" i="6"/>
  <c r="L14" i="6"/>
  <c r="K14" i="6"/>
  <c r="J14" i="6"/>
  <c r="I14" i="6"/>
  <c r="H14" i="6"/>
  <c r="G14" i="6"/>
  <c r="F14" i="6"/>
  <c r="K158" i="1" l="1"/>
  <c r="K74" i="1"/>
  <c r="I65" i="1" l="1"/>
  <c r="I28" i="6" s="1"/>
  <c r="M65" i="1"/>
  <c r="M28" i="6" s="1"/>
  <c r="L153" i="1" l="1"/>
  <c r="L46" i="6" s="1"/>
  <c r="K153" i="1"/>
  <c r="K46" i="6" s="1"/>
  <c r="O25" i="1" l="1"/>
  <c r="L25" i="1"/>
  <c r="L19" i="6" s="1"/>
  <c r="M25" i="1"/>
  <c r="M19" i="6" s="1"/>
  <c r="T61" i="1"/>
  <c r="U61" i="1"/>
  <c r="S61" i="1"/>
  <c r="R63" i="1"/>
  <c r="P61" i="1"/>
  <c r="Q61" i="1"/>
  <c r="O61" i="1"/>
  <c r="N61" i="1"/>
  <c r="N63" i="1"/>
  <c r="L61" i="1"/>
  <c r="L26" i="6" s="1"/>
  <c r="M61" i="1"/>
  <c r="M26" i="6" s="1"/>
  <c r="K61" i="1"/>
  <c r="K26" i="6" s="1"/>
  <c r="J63" i="1"/>
  <c r="J60" i="1"/>
  <c r="H61" i="1"/>
  <c r="H26" i="6" s="1"/>
  <c r="I61" i="1"/>
  <c r="I26" i="6" s="1"/>
  <c r="G61" i="1"/>
  <c r="G26" i="6" s="1"/>
  <c r="F62" i="1"/>
  <c r="F63" i="1"/>
  <c r="H195" i="1"/>
  <c r="H60" i="6" s="1"/>
  <c r="I195" i="1"/>
  <c r="I60" i="6" s="1"/>
  <c r="G195" i="1"/>
  <c r="G60" i="6" s="1"/>
  <c r="H194" i="1"/>
  <c r="H59" i="6" s="1"/>
  <c r="F195" i="1"/>
  <c r="F60" i="6" s="1"/>
  <c r="F197" i="1"/>
  <c r="L195" i="1"/>
  <c r="L60" i="6" s="1"/>
  <c r="M195" i="1"/>
  <c r="M60" i="6" s="1"/>
  <c r="K195" i="1"/>
  <c r="J197" i="1"/>
  <c r="P195" i="1"/>
  <c r="P194" i="1" s="1"/>
  <c r="Q195" i="1"/>
  <c r="O195" i="1"/>
  <c r="Q194" i="1"/>
  <c r="O194" i="1"/>
  <c r="N195" i="1"/>
  <c r="N197" i="1"/>
  <c r="T195" i="1"/>
  <c r="U195" i="1"/>
  <c r="S195" i="1"/>
  <c r="S194" i="1" s="1"/>
  <c r="T194" i="1"/>
  <c r="U194" i="1"/>
  <c r="R196" i="1"/>
  <c r="R197" i="1"/>
  <c r="V63" i="1" l="1"/>
  <c r="I194" i="1"/>
  <c r="I59" i="6" s="1"/>
  <c r="R61" i="1"/>
  <c r="G194" i="1"/>
  <c r="G59" i="6" s="1"/>
  <c r="R195" i="1"/>
  <c r="N194" i="1"/>
  <c r="M194" i="1"/>
  <c r="M59" i="6" s="1"/>
  <c r="L194" i="1"/>
  <c r="L59" i="6" s="1"/>
  <c r="K194" i="1"/>
  <c r="K59" i="6" s="1"/>
  <c r="K60" i="6"/>
  <c r="F61" i="1"/>
  <c r="F26" i="6" s="1"/>
  <c r="J61" i="1"/>
  <c r="V197" i="1"/>
  <c r="F194" i="1"/>
  <c r="F59" i="6" s="1"/>
  <c r="J195" i="1"/>
  <c r="J194" i="1"/>
  <c r="J59" i="6" s="1"/>
  <c r="N59" i="6" s="1"/>
  <c r="R194" i="1"/>
  <c r="H111" i="1"/>
  <c r="H38" i="6" s="1"/>
  <c r="G111" i="1"/>
  <c r="G38" i="6" s="1"/>
  <c r="L111" i="1"/>
  <c r="L38" i="6" s="1"/>
  <c r="K111" i="1"/>
  <c r="K38" i="6" s="1"/>
  <c r="P111" i="1"/>
  <c r="Q111" i="1"/>
  <c r="O111" i="1"/>
  <c r="T111" i="1"/>
  <c r="U111" i="1"/>
  <c r="S111" i="1"/>
  <c r="R116" i="1"/>
  <c r="N116" i="1"/>
  <c r="J116" i="1"/>
  <c r="F116" i="1"/>
  <c r="G117" i="1"/>
  <c r="G39" i="6" s="1"/>
  <c r="H117" i="1"/>
  <c r="H39" i="6" s="1"/>
  <c r="I117" i="1"/>
  <c r="I39" i="6" s="1"/>
  <c r="K117" i="1"/>
  <c r="K39" i="6" s="1"/>
  <c r="L117" i="1"/>
  <c r="L39" i="6" s="1"/>
  <c r="M117" i="1"/>
  <c r="M39" i="6" s="1"/>
  <c r="O117" i="1"/>
  <c r="P117" i="1"/>
  <c r="Q117" i="1"/>
  <c r="S117" i="1"/>
  <c r="T117" i="1"/>
  <c r="U117" i="1"/>
  <c r="V195" i="1" l="1"/>
  <c r="J60" i="6"/>
  <c r="N60" i="6" s="1"/>
  <c r="N117" i="1"/>
  <c r="J26" i="6"/>
  <c r="N26" i="6" s="1"/>
  <c r="V61" i="1"/>
  <c r="R117" i="1"/>
  <c r="V116" i="1"/>
  <c r="F117" i="1"/>
  <c r="F39" i="6" s="1"/>
  <c r="V194" i="1"/>
  <c r="K40" i="1"/>
  <c r="K23" i="6" s="1"/>
  <c r="H168" i="1" l="1"/>
  <c r="H50" i="6" s="1"/>
  <c r="I168" i="1"/>
  <c r="I50" i="6" s="1"/>
  <c r="G168" i="1"/>
  <c r="G50" i="6" s="1"/>
  <c r="L168" i="1"/>
  <c r="L50" i="6" s="1"/>
  <c r="M168" i="1"/>
  <c r="M50" i="6" s="1"/>
  <c r="K168" i="1"/>
  <c r="K50" i="6" s="1"/>
  <c r="P168" i="1"/>
  <c r="Q168" i="1"/>
  <c r="O168" i="1"/>
  <c r="N171" i="1"/>
  <c r="T168" i="1"/>
  <c r="U168" i="1"/>
  <c r="S168" i="1"/>
  <c r="R171" i="1"/>
  <c r="J171" i="1"/>
  <c r="F171" i="1"/>
  <c r="V171" i="1" l="1"/>
  <c r="L55" i="1"/>
  <c r="L24" i="6" s="1"/>
  <c r="K55" i="1"/>
  <c r="K24" i="6" s="1"/>
  <c r="L40" i="1"/>
  <c r="L23" i="6" s="1"/>
  <c r="L35" i="1"/>
  <c r="L22" i="6" s="1"/>
  <c r="L32" i="1"/>
  <c r="L21" i="6" s="1"/>
  <c r="L29" i="1"/>
  <c r="L20" i="6" s="1"/>
  <c r="J90" i="1" l="1"/>
  <c r="J89" i="1"/>
  <c r="M153" i="1" l="1"/>
  <c r="M46" i="6" s="1"/>
  <c r="H153" i="1"/>
  <c r="H46" i="6" s="1"/>
  <c r="I153" i="1"/>
  <c r="I46" i="6" s="1"/>
  <c r="G153" i="1"/>
  <c r="G46" i="6" s="1"/>
  <c r="F158" i="1"/>
  <c r="F159" i="1"/>
  <c r="J159" i="1"/>
  <c r="N159" i="1"/>
  <c r="R159" i="1"/>
  <c r="V159" i="1" l="1"/>
  <c r="J153" i="1"/>
  <c r="J46" i="6" s="1"/>
  <c r="F53" i="1"/>
  <c r="R53" i="1"/>
  <c r="N53" i="1"/>
  <c r="J53" i="1"/>
  <c r="V53" i="1" l="1"/>
  <c r="R113" i="1"/>
  <c r="N113" i="1"/>
  <c r="J113" i="1"/>
  <c r="F113" i="1"/>
  <c r="T187" i="1"/>
  <c r="U187" i="1"/>
  <c r="S187" i="1"/>
  <c r="R189" i="1"/>
  <c r="P187" i="1"/>
  <c r="Q187" i="1"/>
  <c r="O187" i="1"/>
  <c r="N189" i="1"/>
  <c r="L187" i="1"/>
  <c r="L57" i="6" s="1"/>
  <c r="M187" i="1"/>
  <c r="M57" i="6" s="1"/>
  <c r="K187" i="1"/>
  <c r="K57" i="6" s="1"/>
  <c r="J189" i="1"/>
  <c r="H187" i="1"/>
  <c r="H57" i="6" s="1"/>
  <c r="I187" i="1"/>
  <c r="I57" i="6" s="1"/>
  <c r="G187" i="1"/>
  <c r="G57" i="6" s="1"/>
  <c r="F189" i="1"/>
  <c r="F187" i="1" l="1"/>
  <c r="F57" i="6" s="1"/>
  <c r="V113" i="1"/>
  <c r="V189" i="1"/>
  <c r="R48" i="1"/>
  <c r="N48" i="1"/>
  <c r="J48" i="1"/>
  <c r="F48" i="1"/>
  <c r="V48" i="1" l="1"/>
  <c r="U182" i="1"/>
  <c r="T182" i="1"/>
  <c r="S182" i="1"/>
  <c r="P182" i="1"/>
  <c r="Q182" i="1"/>
  <c r="O182" i="1"/>
  <c r="L182" i="1"/>
  <c r="L55" i="6" s="1"/>
  <c r="M182" i="1"/>
  <c r="M55" i="6" s="1"/>
  <c r="K182" i="1"/>
  <c r="K55" i="6" s="1"/>
  <c r="R185" i="1"/>
  <c r="N185" i="1"/>
  <c r="J185" i="1"/>
  <c r="F185" i="1"/>
  <c r="H182" i="1"/>
  <c r="H55" i="6" s="1"/>
  <c r="I182" i="1"/>
  <c r="I55" i="6" s="1"/>
  <c r="G182" i="1"/>
  <c r="G55" i="6" s="1"/>
  <c r="V185" i="1" l="1"/>
  <c r="I18" i="1"/>
  <c r="I16" i="6" s="1"/>
  <c r="J47" i="1" l="1"/>
  <c r="U125" i="1" l="1"/>
  <c r="T125" i="1"/>
  <c r="S125" i="1"/>
  <c r="P125" i="1"/>
  <c r="Q125" i="1"/>
  <c r="O125" i="1"/>
  <c r="L125" i="1"/>
  <c r="L41" i="6" s="1"/>
  <c r="M125" i="1"/>
  <c r="M41" i="6" s="1"/>
  <c r="K125" i="1"/>
  <c r="K41" i="6" s="1"/>
  <c r="H125" i="1"/>
  <c r="H41" i="6" s="1"/>
  <c r="I125" i="1"/>
  <c r="I41" i="6" s="1"/>
  <c r="G125" i="1"/>
  <c r="G41" i="6" s="1"/>
  <c r="R128" i="1"/>
  <c r="N128" i="1"/>
  <c r="J128" i="1"/>
  <c r="F128" i="1"/>
  <c r="J37" i="1"/>
  <c r="J38" i="1"/>
  <c r="J179" i="1"/>
  <c r="R170" i="1"/>
  <c r="V128" i="1" l="1"/>
  <c r="F125" i="1"/>
  <c r="F41" i="6" s="1"/>
  <c r="R51" i="1"/>
  <c r="N51" i="1"/>
  <c r="J51" i="1"/>
  <c r="F51" i="1"/>
  <c r="O18" i="1"/>
  <c r="V51" i="1" l="1"/>
  <c r="R115" i="1"/>
  <c r="N115" i="1"/>
  <c r="J115" i="1"/>
  <c r="F115" i="1"/>
  <c r="G40" i="1"/>
  <c r="G23" i="6" s="1"/>
  <c r="R46" i="1"/>
  <c r="N46" i="1"/>
  <c r="J46" i="1"/>
  <c r="F46" i="1"/>
  <c r="T106" i="1"/>
  <c r="U106" i="1"/>
  <c r="S106" i="1"/>
  <c r="P106" i="1"/>
  <c r="Q106" i="1"/>
  <c r="O106" i="1"/>
  <c r="L106" i="1"/>
  <c r="L37" i="6" s="1"/>
  <c r="M106" i="1"/>
  <c r="M37" i="6" s="1"/>
  <c r="K106" i="1"/>
  <c r="K37" i="6" s="1"/>
  <c r="H106" i="1"/>
  <c r="H37" i="6" s="1"/>
  <c r="I106" i="1"/>
  <c r="I37" i="6" s="1"/>
  <c r="G106" i="1"/>
  <c r="G37" i="6" s="1"/>
  <c r="R110" i="1"/>
  <c r="N110" i="1"/>
  <c r="J110" i="1"/>
  <c r="F110" i="1"/>
  <c r="H121" i="1"/>
  <c r="H40" i="6" s="1"/>
  <c r="I121" i="1"/>
  <c r="I40" i="6" s="1"/>
  <c r="G121" i="1"/>
  <c r="G40" i="6" s="1"/>
  <c r="L121" i="1"/>
  <c r="L40" i="6" s="1"/>
  <c r="M121" i="1"/>
  <c r="M40" i="6" s="1"/>
  <c r="K121" i="1"/>
  <c r="K40" i="6" s="1"/>
  <c r="P121" i="1"/>
  <c r="Q121" i="1"/>
  <c r="O121" i="1"/>
  <c r="T121" i="1"/>
  <c r="U121" i="1"/>
  <c r="S121" i="1"/>
  <c r="R124" i="1"/>
  <c r="N124" i="1"/>
  <c r="J124" i="1"/>
  <c r="F124" i="1"/>
  <c r="T129" i="1"/>
  <c r="U129" i="1"/>
  <c r="S129" i="1"/>
  <c r="P129" i="1"/>
  <c r="Q129" i="1"/>
  <c r="O129" i="1"/>
  <c r="R133" i="1"/>
  <c r="L129" i="1"/>
  <c r="L42" i="6" s="1"/>
  <c r="M129" i="1"/>
  <c r="M42" i="6" s="1"/>
  <c r="K129" i="1"/>
  <c r="K42" i="6" s="1"/>
  <c r="N133" i="1"/>
  <c r="H129" i="1"/>
  <c r="H42" i="6" s="1"/>
  <c r="I129" i="1"/>
  <c r="I42" i="6" s="1"/>
  <c r="J133" i="1"/>
  <c r="F133" i="1"/>
  <c r="G129" i="1"/>
  <c r="G42" i="6" s="1"/>
  <c r="T153" i="1"/>
  <c r="U153" i="1"/>
  <c r="S153" i="1"/>
  <c r="P153" i="1"/>
  <c r="Q153" i="1"/>
  <c r="O153" i="1"/>
  <c r="R155" i="1"/>
  <c r="R156" i="1"/>
  <c r="N155" i="1"/>
  <c r="N156" i="1"/>
  <c r="J155" i="1"/>
  <c r="J156" i="1"/>
  <c r="F155" i="1"/>
  <c r="F156" i="1"/>
  <c r="R75" i="1"/>
  <c r="N75" i="1"/>
  <c r="J75" i="1"/>
  <c r="F75" i="1"/>
  <c r="R73" i="1"/>
  <c r="N73" i="1"/>
  <c r="J73" i="1"/>
  <c r="F73" i="1"/>
  <c r="R74" i="1"/>
  <c r="N74" i="1"/>
  <c r="J74" i="1"/>
  <c r="F74" i="1"/>
  <c r="G65" i="1"/>
  <c r="G28" i="6" s="1"/>
  <c r="L78" i="1"/>
  <c r="L29" i="6" s="1"/>
  <c r="K78" i="1"/>
  <c r="K29" i="6" s="1"/>
  <c r="J81" i="1"/>
  <c r="R193" i="1"/>
  <c r="N193" i="1"/>
  <c r="J193" i="1"/>
  <c r="F193" i="1"/>
  <c r="U191" i="1"/>
  <c r="T191" i="1"/>
  <c r="S191" i="1"/>
  <c r="Q191" i="1"/>
  <c r="P191" i="1"/>
  <c r="O191" i="1"/>
  <c r="M191" i="1"/>
  <c r="M58" i="6" s="1"/>
  <c r="L191" i="1"/>
  <c r="L58" i="6" s="1"/>
  <c r="K191" i="1"/>
  <c r="K58" i="6" s="1"/>
  <c r="I191" i="1"/>
  <c r="I58" i="6" s="1"/>
  <c r="H191" i="1"/>
  <c r="H58" i="6" s="1"/>
  <c r="G191" i="1"/>
  <c r="G58" i="6" s="1"/>
  <c r="R190" i="1"/>
  <c r="N190" i="1"/>
  <c r="J190" i="1"/>
  <c r="F190" i="1"/>
  <c r="U186" i="1"/>
  <c r="T186" i="1"/>
  <c r="S186" i="1"/>
  <c r="I186" i="1"/>
  <c r="I56" i="6" s="1"/>
  <c r="R184" i="1"/>
  <c r="N184" i="1"/>
  <c r="J184" i="1"/>
  <c r="F184" i="1"/>
  <c r="U181" i="1"/>
  <c r="T181" i="1"/>
  <c r="S181" i="1"/>
  <c r="Q181" i="1"/>
  <c r="P181" i="1"/>
  <c r="O181" i="1"/>
  <c r="M181" i="1"/>
  <c r="M54" i="6" s="1"/>
  <c r="L181" i="1"/>
  <c r="L54" i="6" s="1"/>
  <c r="K181" i="1"/>
  <c r="K54" i="6" s="1"/>
  <c r="I181" i="1"/>
  <c r="I54" i="6" s="1"/>
  <c r="H181" i="1"/>
  <c r="H54" i="6" s="1"/>
  <c r="G181" i="1"/>
  <c r="G54" i="6" s="1"/>
  <c r="R180" i="1"/>
  <c r="N180" i="1"/>
  <c r="J180" i="1"/>
  <c r="F180" i="1"/>
  <c r="R179" i="1"/>
  <c r="N179" i="1"/>
  <c r="F179" i="1"/>
  <c r="V179" i="1" s="1"/>
  <c r="U177" i="1"/>
  <c r="U176" i="1" s="1"/>
  <c r="T177" i="1"/>
  <c r="T176" i="1" s="1"/>
  <c r="S177" i="1"/>
  <c r="S176" i="1" s="1"/>
  <c r="Q177" i="1"/>
  <c r="Q176" i="1" s="1"/>
  <c r="P177" i="1"/>
  <c r="P176" i="1" s="1"/>
  <c r="O177" i="1"/>
  <c r="O176" i="1" s="1"/>
  <c r="M177" i="1"/>
  <c r="L177" i="1"/>
  <c r="I177" i="1"/>
  <c r="H177" i="1"/>
  <c r="R175" i="1"/>
  <c r="N175" i="1"/>
  <c r="J175" i="1"/>
  <c r="F175" i="1"/>
  <c r="R174" i="1"/>
  <c r="N174" i="1"/>
  <c r="J174" i="1"/>
  <c r="F174" i="1"/>
  <c r="U172" i="1"/>
  <c r="T172" i="1"/>
  <c r="S172" i="1"/>
  <c r="Q172" i="1"/>
  <c r="P172" i="1"/>
  <c r="O172" i="1"/>
  <c r="M172" i="1"/>
  <c r="M51" i="6" s="1"/>
  <c r="L172" i="1"/>
  <c r="L51" i="6" s="1"/>
  <c r="K172" i="1"/>
  <c r="K51" i="6" s="1"/>
  <c r="I172" i="1"/>
  <c r="I51" i="6" s="1"/>
  <c r="H172" i="1"/>
  <c r="H51" i="6" s="1"/>
  <c r="G172" i="1"/>
  <c r="G51" i="6" s="1"/>
  <c r="N170" i="1"/>
  <c r="J170" i="1"/>
  <c r="F170" i="1"/>
  <c r="R166" i="1"/>
  <c r="N166" i="1"/>
  <c r="J166" i="1"/>
  <c r="F166" i="1"/>
  <c r="R165" i="1"/>
  <c r="N165" i="1"/>
  <c r="J165" i="1"/>
  <c r="F165" i="1"/>
  <c r="U163" i="1"/>
  <c r="T163" i="1"/>
  <c r="S163" i="1"/>
  <c r="Q163" i="1"/>
  <c r="P163" i="1"/>
  <c r="O163" i="1"/>
  <c r="M163" i="1"/>
  <c r="M48" i="6" s="1"/>
  <c r="L163" i="1"/>
  <c r="L48" i="6" s="1"/>
  <c r="K163" i="1"/>
  <c r="I163" i="1"/>
  <c r="I48" i="6" s="1"/>
  <c r="H163" i="1"/>
  <c r="H48" i="6" s="1"/>
  <c r="G163" i="1"/>
  <c r="G48" i="6" s="1"/>
  <c r="R162" i="1"/>
  <c r="N162" i="1"/>
  <c r="J162" i="1"/>
  <c r="F162" i="1"/>
  <c r="U160" i="1"/>
  <c r="T160" i="1"/>
  <c r="S160" i="1"/>
  <c r="Q160" i="1"/>
  <c r="P160" i="1"/>
  <c r="O160" i="1"/>
  <c r="M160" i="1"/>
  <c r="M47" i="6" s="1"/>
  <c r="L160" i="1"/>
  <c r="L47" i="6" s="1"/>
  <c r="K160" i="1"/>
  <c r="K47" i="6" s="1"/>
  <c r="I160" i="1"/>
  <c r="I47" i="6" s="1"/>
  <c r="H160" i="1"/>
  <c r="H47" i="6" s="1"/>
  <c r="G160" i="1"/>
  <c r="G47" i="6" s="1"/>
  <c r="R157" i="1"/>
  <c r="N157" i="1"/>
  <c r="J157" i="1"/>
  <c r="F157" i="1"/>
  <c r="R152" i="1"/>
  <c r="N152" i="1"/>
  <c r="J152" i="1"/>
  <c r="F152" i="1"/>
  <c r="R151" i="1"/>
  <c r="N151" i="1"/>
  <c r="J151" i="1"/>
  <c r="F151" i="1"/>
  <c r="R150" i="1"/>
  <c r="N150" i="1"/>
  <c r="J150" i="1"/>
  <c r="F150" i="1"/>
  <c r="R149" i="1"/>
  <c r="N149" i="1"/>
  <c r="J149" i="1"/>
  <c r="F149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U138" i="1"/>
  <c r="T138" i="1"/>
  <c r="S138" i="1"/>
  <c r="Q138" i="1"/>
  <c r="P138" i="1"/>
  <c r="O138" i="1"/>
  <c r="M138" i="1"/>
  <c r="M45" i="6" s="1"/>
  <c r="L138" i="1"/>
  <c r="L45" i="6" s="1"/>
  <c r="K138" i="1"/>
  <c r="K45" i="6" s="1"/>
  <c r="I138" i="1"/>
  <c r="I45" i="6" s="1"/>
  <c r="H138" i="1"/>
  <c r="H45" i="6" s="1"/>
  <c r="G138" i="1"/>
  <c r="G45" i="6" s="1"/>
  <c r="R137" i="1"/>
  <c r="N137" i="1"/>
  <c r="J137" i="1"/>
  <c r="F137" i="1"/>
  <c r="U135" i="1"/>
  <c r="T135" i="1"/>
  <c r="S135" i="1"/>
  <c r="Q135" i="1"/>
  <c r="P135" i="1"/>
  <c r="O135" i="1"/>
  <c r="M135" i="1"/>
  <c r="M44" i="6" s="1"/>
  <c r="L135" i="1"/>
  <c r="L44" i="6" s="1"/>
  <c r="K135" i="1"/>
  <c r="K44" i="6" s="1"/>
  <c r="I135" i="1"/>
  <c r="I44" i="6" s="1"/>
  <c r="H135" i="1"/>
  <c r="H44" i="6" s="1"/>
  <c r="G135" i="1"/>
  <c r="G44" i="6" s="1"/>
  <c r="R132" i="1"/>
  <c r="N132" i="1"/>
  <c r="J132" i="1"/>
  <c r="F132" i="1"/>
  <c r="R131" i="1"/>
  <c r="N131" i="1"/>
  <c r="J131" i="1"/>
  <c r="F131" i="1"/>
  <c r="R127" i="1"/>
  <c r="N127" i="1"/>
  <c r="J127" i="1"/>
  <c r="F127" i="1"/>
  <c r="R123" i="1"/>
  <c r="N123" i="1"/>
  <c r="J123" i="1"/>
  <c r="F123" i="1"/>
  <c r="R120" i="1"/>
  <c r="N120" i="1"/>
  <c r="J120" i="1"/>
  <c r="F120" i="1"/>
  <c r="R119" i="1"/>
  <c r="N119" i="1"/>
  <c r="J119" i="1"/>
  <c r="F119" i="1"/>
  <c r="R114" i="1"/>
  <c r="N114" i="1"/>
  <c r="J114" i="1"/>
  <c r="F114" i="1"/>
  <c r="R109" i="1"/>
  <c r="N109" i="1"/>
  <c r="J109" i="1"/>
  <c r="F109" i="1"/>
  <c r="R108" i="1"/>
  <c r="N108" i="1"/>
  <c r="J108" i="1"/>
  <c r="F108" i="1"/>
  <c r="R104" i="1"/>
  <c r="N104" i="1"/>
  <c r="J104" i="1"/>
  <c r="F104" i="1"/>
  <c r="R103" i="1"/>
  <c r="N103" i="1"/>
  <c r="J103" i="1"/>
  <c r="F103" i="1"/>
  <c r="R102" i="1"/>
  <c r="N102" i="1"/>
  <c r="J102" i="1"/>
  <c r="F102" i="1"/>
  <c r="R101" i="1"/>
  <c r="N101" i="1"/>
  <c r="J101" i="1"/>
  <c r="F101" i="1"/>
  <c r="U99" i="1"/>
  <c r="U98" i="1" s="1"/>
  <c r="T99" i="1"/>
  <c r="T98" i="1" s="1"/>
  <c r="S99" i="1"/>
  <c r="S98" i="1" s="1"/>
  <c r="Q99" i="1"/>
  <c r="Q98" i="1" s="1"/>
  <c r="P99" i="1"/>
  <c r="P98" i="1" s="1"/>
  <c r="O99" i="1"/>
  <c r="O98" i="1" s="1"/>
  <c r="M99" i="1"/>
  <c r="L99" i="1"/>
  <c r="K99" i="1"/>
  <c r="K35" i="6" s="1"/>
  <c r="I99" i="1"/>
  <c r="H99" i="1"/>
  <c r="G99" i="1"/>
  <c r="R97" i="1"/>
  <c r="N97" i="1"/>
  <c r="J97" i="1"/>
  <c r="J95" i="1" s="1"/>
  <c r="J33" i="6" s="1"/>
  <c r="F97" i="1"/>
  <c r="U95" i="1"/>
  <c r="T95" i="1"/>
  <c r="S95" i="1"/>
  <c r="Q95" i="1"/>
  <c r="P95" i="1"/>
  <c r="O95" i="1"/>
  <c r="M95" i="1"/>
  <c r="M33" i="6" s="1"/>
  <c r="L95" i="1"/>
  <c r="L33" i="6" s="1"/>
  <c r="K95" i="1"/>
  <c r="K33" i="6" s="1"/>
  <c r="I95" i="1"/>
  <c r="I33" i="6" s="1"/>
  <c r="H95" i="1"/>
  <c r="H33" i="6" s="1"/>
  <c r="G95" i="1"/>
  <c r="G33" i="6" s="1"/>
  <c r="R94" i="1"/>
  <c r="N94" i="1"/>
  <c r="J94" i="1"/>
  <c r="F94" i="1"/>
  <c r="U92" i="1"/>
  <c r="T92" i="1"/>
  <c r="S92" i="1"/>
  <c r="Q92" i="1"/>
  <c r="P92" i="1"/>
  <c r="O92" i="1"/>
  <c r="M92" i="1"/>
  <c r="M32" i="6" s="1"/>
  <c r="L92" i="1"/>
  <c r="L32" i="6" s="1"/>
  <c r="K92" i="1"/>
  <c r="K32" i="6" s="1"/>
  <c r="I92" i="1"/>
  <c r="I32" i="6" s="1"/>
  <c r="H92" i="1"/>
  <c r="H32" i="6" s="1"/>
  <c r="G92" i="1"/>
  <c r="G32" i="6" s="1"/>
  <c r="R90" i="1"/>
  <c r="N90" i="1"/>
  <c r="F90" i="1"/>
  <c r="R89" i="1"/>
  <c r="N89" i="1"/>
  <c r="F89" i="1"/>
  <c r="U87" i="1"/>
  <c r="T87" i="1"/>
  <c r="S87" i="1"/>
  <c r="Q87" i="1"/>
  <c r="P87" i="1"/>
  <c r="O87" i="1"/>
  <c r="M87" i="1"/>
  <c r="M30" i="6" s="1"/>
  <c r="L87" i="1"/>
  <c r="L30" i="6" s="1"/>
  <c r="K87" i="1"/>
  <c r="K30" i="6" s="1"/>
  <c r="I87" i="1"/>
  <c r="I30" i="6" s="1"/>
  <c r="H87" i="1"/>
  <c r="H30" i="6" s="1"/>
  <c r="G87" i="1"/>
  <c r="G30" i="6" s="1"/>
  <c r="R86" i="1"/>
  <c r="N86" i="1"/>
  <c r="J86" i="1"/>
  <c r="F86" i="1"/>
  <c r="R85" i="1"/>
  <c r="N85" i="1"/>
  <c r="J85" i="1"/>
  <c r="F85" i="1"/>
  <c r="R84" i="1"/>
  <c r="N84" i="1"/>
  <c r="J84" i="1"/>
  <c r="F84" i="1"/>
  <c r="R83" i="1"/>
  <c r="N83" i="1"/>
  <c r="J83" i="1"/>
  <c r="F83" i="1"/>
  <c r="R82" i="1"/>
  <c r="N82" i="1"/>
  <c r="J82" i="1"/>
  <c r="F82" i="1"/>
  <c r="R81" i="1"/>
  <c r="N81" i="1"/>
  <c r="F81" i="1"/>
  <c r="R80" i="1"/>
  <c r="N80" i="1"/>
  <c r="J80" i="1"/>
  <c r="F80" i="1"/>
  <c r="U78" i="1"/>
  <c r="T78" i="1"/>
  <c r="S78" i="1"/>
  <c r="Q78" i="1"/>
  <c r="P78" i="1"/>
  <c r="O78" i="1"/>
  <c r="M78" i="1"/>
  <c r="M29" i="6" s="1"/>
  <c r="I78" i="1"/>
  <c r="I29" i="6" s="1"/>
  <c r="H78" i="1"/>
  <c r="H29" i="6" s="1"/>
  <c r="G78" i="1"/>
  <c r="G29" i="6" s="1"/>
  <c r="R77" i="1"/>
  <c r="N77" i="1"/>
  <c r="J77" i="1"/>
  <c r="F77" i="1"/>
  <c r="R76" i="1"/>
  <c r="N76" i="1"/>
  <c r="J76" i="1"/>
  <c r="F76" i="1"/>
  <c r="R72" i="1"/>
  <c r="N72" i="1"/>
  <c r="J72" i="1"/>
  <c r="F72" i="1"/>
  <c r="R71" i="1"/>
  <c r="N71" i="1"/>
  <c r="J71" i="1"/>
  <c r="R70" i="1"/>
  <c r="N70" i="1"/>
  <c r="J70" i="1"/>
  <c r="F70" i="1"/>
  <c r="R69" i="1"/>
  <c r="N69" i="1"/>
  <c r="J69" i="1"/>
  <c r="F69" i="1"/>
  <c r="R68" i="1"/>
  <c r="N68" i="1"/>
  <c r="J68" i="1"/>
  <c r="F68" i="1"/>
  <c r="R67" i="1"/>
  <c r="N67" i="1"/>
  <c r="J67" i="1"/>
  <c r="F67" i="1"/>
  <c r="U65" i="1"/>
  <c r="T65" i="1"/>
  <c r="S65" i="1"/>
  <c r="Q65" i="1"/>
  <c r="P65" i="1"/>
  <c r="O65" i="1"/>
  <c r="L65" i="1"/>
  <c r="L28" i="6" s="1"/>
  <c r="K65" i="1"/>
  <c r="K28" i="6" s="1"/>
  <c r="H65" i="1"/>
  <c r="H28" i="6" s="1"/>
  <c r="R60" i="1"/>
  <c r="N60" i="1"/>
  <c r="F60" i="1"/>
  <c r="U58" i="1"/>
  <c r="T58" i="1"/>
  <c r="S58" i="1"/>
  <c r="Q58" i="1"/>
  <c r="P58" i="1"/>
  <c r="O58" i="1"/>
  <c r="M58" i="1"/>
  <c r="M25" i="6" s="1"/>
  <c r="L58" i="1"/>
  <c r="L25" i="6" s="1"/>
  <c r="K58" i="1"/>
  <c r="K25" i="6" s="1"/>
  <c r="I58" i="1"/>
  <c r="I25" i="6" s="1"/>
  <c r="H58" i="1"/>
  <c r="H25" i="6" s="1"/>
  <c r="G58" i="1"/>
  <c r="G25" i="6" s="1"/>
  <c r="R57" i="1"/>
  <c r="N57" i="1"/>
  <c r="J57" i="1"/>
  <c r="F57" i="1"/>
  <c r="U55" i="1"/>
  <c r="T55" i="1"/>
  <c r="S55" i="1"/>
  <c r="Q55" i="1"/>
  <c r="P55" i="1"/>
  <c r="O55" i="1"/>
  <c r="M55" i="1"/>
  <c r="I55" i="1"/>
  <c r="I24" i="6" s="1"/>
  <c r="H55" i="1"/>
  <c r="H24" i="6" s="1"/>
  <c r="G55" i="1"/>
  <c r="G24" i="6" s="1"/>
  <c r="R54" i="1"/>
  <c r="N54" i="1"/>
  <c r="J54" i="1"/>
  <c r="F54" i="1"/>
  <c r="R52" i="1"/>
  <c r="N52" i="1"/>
  <c r="J52" i="1"/>
  <c r="F52" i="1"/>
  <c r="R50" i="1"/>
  <c r="N50" i="1"/>
  <c r="J50" i="1"/>
  <c r="F50" i="1"/>
  <c r="R49" i="1"/>
  <c r="N49" i="1"/>
  <c r="J49" i="1"/>
  <c r="F49" i="1"/>
  <c r="R47" i="1"/>
  <c r="N47" i="1"/>
  <c r="F47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M23" i="6" s="1"/>
  <c r="I40" i="1"/>
  <c r="I23" i="6" s="1"/>
  <c r="H40" i="1"/>
  <c r="H23" i="6" s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Q35" i="1"/>
  <c r="P35" i="1"/>
  <c r="O35" i="1"/>
  <c r="M35" i="1"/>
  <c r="M22" i="6" s="1"/>
  <c r="K35" i="1"/>
  <c r="K22" i="6" s="1"/>
  <c r="I35" i="1"/>
  <c r="I22" i="6" s="1"/>
  <c r="H35" i="1"/>
  <c r="H22" i="6" s="1"/>
  <c r="G35" i="1"/>
  <c r="G22" i="6" s="1"/>
  <c r="R34" i="1"/>
  <c r="R32" i="1" s="1"/>
  <c r="N34" i="1"/>
  <c r="N32" i="1" s="1"/>
  <c r="J34" i="1"/>
  <c r="J32" i="1" s="1"/>
  <c r="J21" i="6" s="1"/>
  <c r="F34" i="1"/>
  <c r="U32" i="1"/>
  <c r="T32" i="1"/>
  <c r="S32" i="1"/>
  <c r="Q32" i="1"/>
  <c r="P32" i="1"/>
  <c r="O32" i="1"/>
  <c r="M32" i="1"/>
  <c r="M21" i="6" s="1"/>
  <c r="K32" i="1"/>
  <c r="K21" i="6" s="1"/>
  <c r="I32" i="1"/>
  <c r="I21" i="6" s="1"/>
  <c r="H32" i="1"/>
  <c r="H21" i="6" s="1"/>
  <c r="G32" i="1"/>
  <c r="G21" i="6" s="1"/>
  <c r="R31" i="1"/>
  <c r="N31" i="1"/>
  <c r="J31" i="1"/>
  <c r="F31" i="1"/>
  <c r="U29" i="1"/>
  <c r="T29" i="1"/>
  <c r="S29" i="1"/>
  <c r="Q29" i="1"/>
  <c r="P29" i="1"/>
  <c r="O29" i="1"/>
  <c r="M29" i="1"/>
  <c r="M20" i="6" s="1"/>
  <c r="K29" i="1"/>
  <c r="K20" i="6" s="1"/>
  <c r="I29" i="1"/>
  <c r="I20" i="6" s="1"/>
  <c r="H29" i="1"/>
  <c r="H20" i="6" s="1"/>
  <c r="G29" i="1"/>
  <c r="G20" i="6" s="1"/>
  <c r="R28" i="1"/>
  <c r="N28" i="1"/>
  <c r="J28" i="1"/>
  <c r="F28" i="1"/>
  <c r="R27" i="1"/>
  <c r="N27" i="1"/>
  <c r="J27" i="1"/>
  <c r="F27" i="1"/>
  <c r="U25" i="1"/>
  <c r="T25" i="1"/>
  <c r="S25" i="1"/>
  <c r="Q25" i="1"/>
  <c r="P25" i="1"/>
  <c r="K25" i="1"/>
  <c r="K19" i="6" s="1"/>
  <c r="I25" i="1"/>
  <c r="H25" i="1"/>
  <c r="H19" i="6" s="1"/>
  <c r="G25" i="1"/>
  <c r="G19" i="6" s="1"/>
  <c r="R23" i="1"/>
  <c r="N23" i="1"/>
  <c r="J23" i="1"/>
  <c r="F23" i="1"/>
  <c r="U21" i="1"/>
  <c r="T21" i="1"/>
  <c r="S21" i="1"/>
  <c r="Q21" i="1"/>
  <c r="P21" i="1"/>
  <c r="O21" i="1"/>
  <c r="M21" i="1"/>
  <c r="M17" i="6" s="1"/>
  <c r="L21" i="1"/>
  <c r="L17" i="6" s="1"/>
  <c r="K21" i="1"/>
  <c r="K17" i="6" s="1"/>
  <c r="I21" i="1"/>
  <c r="I17" i="6" s="1"/>
  <c r="H21" i="1"/>
  <c r="G21" i="1"/>
  <c r="G17" i="6" s="1"/>
  <c r="R20" i="1"/>
  <c r="N20" i="1"/>
  <c r="J20" i="1"/>
  <c r="F20" i="1"/>
  <c r="U18" i="1"/>
  <c r="T18" i="1"/>
  <c r="S18" i="1"/>
  <c r="Q18" i="1"/>
  <c r="P18" i="1"/>
  <c r="M18" i="1"/>
  <c r="M16" i="6" s="1"/>
  <c r="L18" i="1"/>
  <c r="L16" i="6" s="1"/>
  <c r="K18" i="1"/>
  <c r="K16" i="6" s="1"/>
  <c r="H18" i="1"/>
  <c r="H16" i="6" s="1"/>
  <c r="G18" i="1"/>
  <c r="G16" i="6" s="1"/>
  <c r="R17" i="1"/>
  <c r="N17" i="1"/>
  <c r="J17" i="1"/>
  <c r="F17" i="1"/>
  <c r="U15" i="1"/>
  <c r="T15" i="1"/>
  <c r="S15" i="1"/>
  <c r="Q15" i="1"/>
  <c r="P15" i="1"/>
  <c r="O15" i="1"/>
  <c r="M15" i="1"/>
  <c r="M15" i="6" s="1"/>
  <c r="L15" i="1"/>
  <c r="L15" i="6" s="1"/>
  <c r="K15" i="1"/>
  <c r="K15" i="6" s="1"/>
  <c r="I15" i="1"/>
  <c r="H15" i="1"/>
  <c r="H15" i="6" s="1"/>
  <c r="G15" i="1"/>
  <c r="G15" i="6" s="1"/>
  <c r="J163" i="1" l="1"/>
  <c r="J48" i="6" s="1"/>
  <c r="K48" i="6"/>
  <c r="I15" i="6"/>
  <c r="I13" i="1"/>
  <c r="I13" i="6" s="1"/>
  <c r="I176" i="1"/>
  <c r="I52" i="6" s="1"/>
  <c r="I53" i="6"/>
  <c r="L176" i="1"/>
  <c r="L52" i="6" s="1"/>
  <c r="L53" i="6"/>
  <c r="M176" i="1"/>
  <c r="M52" i="6" s="1"/>
  <c r="M53" i="6"/>
  <c r="H13" i="1"/>
  <c r="H13" i="6" s="1"/>
  <c r="H17" i="6"/>
  <c r="J55" i="1"/>
  <c r="J24" i="6" s="1"/>
  <c r="M24" i="6"/>
  <c r="H176" i="1"/>
  <c r="H52" i="6" s="1"/>
  <c r="H53" i="6"/>
  <c r="O24" i="1"/>
  <c r="K176" i="1"/>
  <c r="K52" i="6" s="1"/>
  <c r="K53" i="6"/>
  <c r="G176" i="1"/>
  <c r="G53" i="6"/>
  <c r="S24" i="1"/>
  <c r="U24" i="1"/>
  <c r="L98" i="1"/>
  <c r="L34" i="6" s="1"/>
  <c r="L35" i="6"/>
  <c r="T24" i="1"/>
  <c r="G98" i="1"/>
  <c r="G34" i="6" s="1"/>
  <c r="G35" i="6"/>
  <c r="I19" i="6"/>
  <c r="I24" i="1"/>
  <c r="I18" i="6" s="1"/>
  <c r="P24" i="1"/>
  <c r="Q24" i="1"/>
  <c r="H98" i="1"/>
  <c r="H34" i="6" s="1"/>
  <c r="H35" i="6"/>
  <c r="M98" i="1"/>
  <c r="M34" i="6" s="1"/>
  <c r="M35" i="6"/>
  <c r="I98" i="1"/>
  <c r="I34" i="6" s="1"/>
  <c r="I35" i="6"/>
  <c r="N153" i="1"/>
  <c r="J117" i="1"/>
  <c r="G24" i="1"/>
  <c r="G18" i="6" s="1"/>
  <c r="H24" i="1"/>
  <c r="H18" i="6" s="1"/>
  <c r="K24" i="1"/>
  <c r="K18" i="6" s="1"/>
  <c r="O18" i="6" s="1"/>
  <c r="L13" i="1"/>
  <c r="L13" i="6" s="1"/>
  <c r="V115" i="1"/>
  <c r="K64" i="1"/>
  <c r="K27" i="6" s="1"/>
  <c r="J87" i="1"/>
  <c r="J30" i="6" s="1"/>
  <c r="N30" i="6" s="1"/>
  <c r="F58" i="1"/>
  <c r="F25" i="6" s="1"/>
  <c r="J181" i="1"/>
  <c r="J54" i="6" s="1"/>
  <c r="N54" i="6" s="1"/>
  <c r="R25" i="1"/>
  <c r="R35" i="1"/>
  <c r="R95" i="1"/>
  <c r="V28" i="1"/>
  <c r="V156" i="1"/>
  <c r="J35" i="1"/>
  <c r="J22" i="6" s="1"/>
  <c r="V46" i="1"/>
  <c r="V110" i="1"/>
  <c r="J160" i="1"/>
  <c r="J47" i="6" s="1"/>
  <c r="J21" i="1"/>
  <c r="J17" i="6" s="1"/>
  <c r="N17" i="6" s="1"/>
  <c r="F15" i="1"/>
  <c r="F15" i="6" s="1"/>
  <c r="H186" i="1"/>
  <c r="H56" i="6" s="1"/>
  <c r="V155" i="1"/>
  <c r="V124" i="1"/>
  <c r="L186" i="1"/>
  <c r="L56" i="6" s="1"/>
  <c r="F40" i="1"/>
  <c r="F23" i="6" s="1"/>
  <c r="J129" i="1"/>
  <c r="M186" i="1"/>
  <c r="M56" i="6" s="1"/>
  <c r="P186" i="1"/>
  <c r="F25" i="1"/>
  <c r="F19" i="6" s="1"/>
  <c r="V133" i="1"/>
  <c r="V75" i="1"/>
  <c r="F129" i="1"/>
  <c r="F42" i="6" s="1"/>
  <c r="J99" i="1"/>
  <c r="J35" i="6" s="1"/>
  <c r="N177" i="1"/>
  <c r="F153" i="1"/>
  <c r="F46" i="6" s="1"/>
  <c r="N46" i="6" s="1"/>
  <c r="N65" i="1"/>
  <c r="J191" i="1"/>
  <c r="J58" i="6" s="1"/>
  <c r="O186" i="1"/>
  <c r="N163" i="1"/>
  <c r="F182" i="1"/>
  <c r="F55" i="6" s="1"/>
  <c r="F111" i="1"/>
  <c r="F38" i="6" s="1"/>
  <c r="J187" i="1"/>
  <c r="J57" i="6" s="1"/>
  <c r="N57" i="6" s="1"/>
  <c r="R163" i="1"/>
  <c r="F92" i="1"/>
  <c r="F32" i="6" s="1"/>
  <c r="N160" i="1"/>
  <c r="K167" i="1"/>
  <c r="K49" i="6" s="1"/>
  <c r="N176" i="1"/>
  <c r="J182" i="1"/>
  <c r="J55" i="6" s="1"/>
  <c r="N55" i="6" s="1"/>
  <c r="N18" i="1"/>
  <c r="N92" i="1"/>
  <c r="J135" i="1"/>
  <c r="J44" i="6" s="1"/>
  <c r="N44" i="6" s="1"/>
  <c r="R21" i="1"/>
  <c r="R172" i="1"/>
  <c r="F168" i="1"/>
  <c r="F50" i="6" s="1"/>
  <c r="J58" i="1"/>
  <c r="N40" i="1"/>
  <c r="R129" i="1"/>
  <c r="R160" i="1"/>
  <c r="N182" i="1"/>
  <c r="N58" i="1"/>
  <c r="I91" i="1"/>
  <c r="I31" i="6" s="1"/>
  <c r="M91" i="1"/>
  <c r="M31" i="6" s="1"/>
  <c r="V103" i="1"/>
  <c r="F121" i="1"/>
  <c r="F40" i="6" s="1"/>
  <c r="K186" i="1"/>
  <c r="K56" i="6" s="1"/>
  <c r="N98" i="1"/>
  <c r="R55" i="1"/>
  <c r="R58" i="1"/>
  <c r="O91" i="1"/>
  <c r="N106" i="1"/>
  <c r="P91" i="1"/>
  <c r="Q91" i="1"/>
  <c r="V49" i="1"/>
  <c r="I64" i="1"/>
  <c r="S91" i="1"/>
  <c r="T91" i="1"/>
  <c r="U91" i="1"/>
  <c r="N121" i="1"/>
  <c r="N55" i="1"/>
  <c r="F29" i="1"/>
  <c r="F20" i="6" s="1"/>
  <c r="N15" i="1"/>
  <c r="F135" i="1"/>
  <c r="F44" i="6" s="1"/>
  <c r="N138" i="1"/>
  <c r="J15" i="1"/>
  <c r="J15" i="6" s="1"/>
  <c r="J29" i="1"/>
  <c r="J20" i="6" s="1"/>
  <c r="N95" i="1"/>
  <c r="F106" i="1"/>
  <c r="F37" i="6" s="1"/>
  <c r="F177" i="1"/>
  <c r="F53" i="6" s="1"/>
  <c r="V43" i="1"/>
  <c r="N129" i="1"/>
  <c r="V141" i="1"/>
  <c r="R135" i="1"/>
  <c r="R106" i="1"/>
  <c r="F32" i="1"/>
  <c r="V162" i="1"/>
  <c r="V77" i="1"/>
  <c r="K98" i="1"/>
  <c r="V132" i="1"/>
  <c r="V73" i="1"/>
  <c r="Q64" i="1"/>
  <c r="N78" i="1"/>
  <c r="H91" i="1"/>
  <c r="H31" i="6" s="1"/>
  <c r="F99" i="1"/>
  <c r="F35" i="6" s="1"/>
  <c r="R187" i="1"/>
  <c r="V74" i="1"/>
  <c r="V90" i="1"/>
  <c r="R168" i="1"/>
  <c r="R29" i="1"/>
  <c r="R78" i="1"/>
  <c r="F95" i="1"/>
  <c r="V114" i="1"/>
  <c r="V142" i="1"/>
  <c r="L64" i="1"/>
  <c r="L27" i="6" s="1"/>
  <c r="N125" i="1"/>
  <c r="G64" i="1"/>
  <c r="D14" i="7" s="1"/>
  <c r="V184" i="1"/>
  <c r="G91" i="1"/>
  <c r="G31" i="6" s="1"/>
  <c r="V108" i="1"/>
  <c r="S105" i="1"/>
  <c r="V165" i="1"/>
  <c r="V27" i="1"/>
  <c r="V149" i="1"/>
  <c r="J172" i="1"/>
  <c r="J51" i="6" s="1"/>
  <c r="K134" i="1"/>
  <c r="K43" i="6" s="1"/>
  <c r="V166" i="1"/>
  <c r="N35" i="1"/>
  <c r="F87" i="1"/>
  <c r="F30" i="6" s="1"/>
  <c r="V76" i="1"/>
  <c r="V150" i="1"/>
  <c r="N172" i="1"/>
  <c r="J92" i="1"/>
  <c r="J32" i="6" s="1"/>
  <c r="P13" i="1"/>
  <c r="I105" i="1"/>
  <c r="G186" i="1"/>
  <c r="G56" i="6" s="1"/>
  <c r="N21" i="1"/>
  <c r="V151" i="1"/>
  <c r="V23" i="1"/>
  <c r="N87" i="1"/>
  <c r="J111" i="1"/>
  <c r="J38" i="6" s="1"/>
  <c r="N38" i="6" s="1"/>
  <c r="U105" i="1"/>
  <c r="V123" i="1"/>
  <c r="N191" i="1"/>
  <c r="S64" i="1"/>
  <c r="N99" i="1"/>
  <c r="Q186" i="1"/>
  <c r="R99" i="1"/>
  <c r="V174" i="1"/>
  <c r="J25" i="1"/>
  <c r="J19" i="6" s="1"/>
  <c r="R92" i="1"/>
  <c r="R98" i="1"/>
  <c r="N111" i="1"/>
  <c r="F160" i="1"/>
  <c r="F47" i="6" s="1"/>
  <c r="N168" i="1"/>
  <c r="V180" i="1"/>
  <c r="R182" i="1"/>
  <c r="O105" i="1"/>
  <c r="N135" i="1"/>
  <c r="O13" i="1"/>
  <c r="Q13" i="1"/>
  <c r="R15" i="1"/>
  <c r="N25" i="1"/>
  <c r="H64" i="1"/>
  <c r="R111" i="1"/>
  <c r="Q105" i="1"/>
  <c r="V175" i="1"/>
  <c r="V69" i="1"/>
  <c r="F138" i="1"/>
  <c r="F45" i="6" s="1"/>
  <c r="V145" i="1"/>
  <c r="K105" i="1"/>
  <c r="K36" i="6" s="1"/>
  <c r="G105" i="1"/>
  <c r="G36" i="6" s="1"/>
  <c r="V157" i="1"/>
  <c r="V47" i="1"/>
  <c r="R191" i="1"/>
  <c r="V137" i="1"/>
  <c r="R153" i="1"/>
  <c r="I134" i="1"/>
  <c r="I43" i="6" s="1"/>
  <c r="L134" i="1"/>
  <c r="L43" i="6" s="1"/>
  <c r="V127" i="1"/>
  <c r="M134" i="1"/>
  <c r="M43" i="6" s="1"/>
  <c r="T64" i="1"/>
  <c r="V39" i="1"/>
  <c r="V144" i="1"/>
  <c r="V80" i="1"/>
  <c r="V83" i="1"/>
  <c r="R18" i="1"/>
  <c r="V148" i="1"/>
  <c r="V146" i="1"/>
  <c r="S134" i="1"/>
  <c r="J121" i="1"/>
  <c r="J40" i="6" s="1"/>
  <c r="T134" i="1"/>
  <c r="N187" i="1"/>
  <c r="T105" i="1"/>
  <c r="V101" i="1"/>
  <c r="F18" i="1"/>
  <c r="F16" i="6" s="1"/>
  <c r="H134" i="1"/>
  <c r="H43" i="6" s="1"/>
  <c r="V140" i="1"/>
  <c r="R186" i="1"/>
  <c r="V170" i="1"/>
  <c r="V109" i="1"/>
  <c r="V50" i="1"/>
  <c r="P134" i="1"/>
  <c r="R121" i="1"/>
  <c r="G13" i="1"/>
  <c r="G13" i="6" s="1"/>
  <c r="G167" i="1"/>
  <c r="G49" i="6" s="1"/>
  <c r="J18" i="1"/>
  <c r="J16" i="6" s="1"/>
  <c r="V54" i="1"/>
  <c r="V20" i="1"/>
  <c r="H167" i="1"/>
  <c r="H49" i="6" s="1"/>
  <c r="V190" i="1"/>
  <c r="V31" i="1"/>
  <c r="U64" i="1"/>
  <c r="V120" i="1"/>
  <c r="V82" i="1"/>
  <c r="I167" i="1"/>
  <c r="I49" i="6" s="1"/>
  <c r="N181" i="1"/>
  <c r="V17" i="1"/>
  <c r="V193" i="1"/>
  <c r="K13" i="1"/>
  <c r="K13" i="6" s="1"/>
  <c r="R65" i="1"/>
  <c r="V102" i="1"/>
  <c r="V104" i="1"/>
  <c r="H105" i="1"/>
  <c r="H36" i="6" s="1"/>
  <c r="F78" i="1"/>
  <c r="F29" i="6" s="1"/>
  <c r="L167" i="1"/>
  <c r="L49" i="6" s="1"/>
  <c r="R181" i="1"/>
  <c r="F181" i="1"/>
  <c r="F54" i="6" s="1"/>
  <c r="V147" i="1"/>
  <c r="V34" i="1"/>
  <c r="V85" i="1"/>
  <c r="V94" i="1"/>
  <c r="M167" i="1"/>
  <c r="M49" i="6" s="1"/>
  <c r="F191" i="1"/>
  <c r="F58" i="6" s="1"/>
  <c r="V68" i="1"/>
  <c r="V52" i="1"/>
  <c r="V131" i="1"/>
  <c r="G134" i="1"/>
  <c r="G43" i="6" s="1"/>
  <c r="O167" i="1"/>
  <c r="V89" i="1"/>
  <c r="O134" i="1"/>
  <c r="Q134" i="1"/>
  <c r="F35" i="1"/>
  <c r="F22" i="6" s="1"/>
  <c r="M24" i="1"/>
  <c r="M18" i="6" s="1"/>
  <c r="J125" i="1"/>
  <c r="J41" i="6" s="1"/>
  <c r="N41" i="6" s="1"/>
  <c r="P167" i="1"/>
  <c r="S13" i="1"/>
  <c r="O64" i="1"/>
  <c r="M105" i="1"/>
  <c r="M36" i="6" s="1"/>
  <c r="Q167" i="1"/>
  <c r="V60" i="1"/>
  <c r="V72" i="1"/>
  <c r="M13" i="1"/>
  <c r="M13" i="6" s="1"/>
  <c r="P64" i="1"/>
  <c r="P105" i="1"/>
  <c r="V152" i="1"/>
  <c r="V119" i="1"/>
  <c r="V84" i="1"/>
  <c r="F55" i="1"/>
  <c r="F24" i="6" s="1"/>
  <c r="U13" i="1"/>
  <c r="V45" i="1"/>
  <c r="V57" i="1"/>
  <c r="V143" i="1"/>
  <c r="S167" i="1"/>
  <c r="R177" i="1"/>
  <c r="F172" i="1"/>
  <c r="F51" i="6" s="1"/>
  <c r="U134" i="1"/>
  <c r="V42" i="1"/>
  <c r="V86" i="1"/>
  <c r="V44" i="1"/>
  <c r="T13" i="1"/>
  <c r="K91" i="1"/>
  <c r="K31" i="6" s="1"/>
  <c r="T167" i="1"/>
  <c r="R176" i="1"/>
  <c r="F163" i="1"/>
  <c r="L91" i="1"/>
  <c r="L31" i="6" s="1"/>
  <c r="U167" i="1"/>
  <c r="V70" i="1"/>
  <c r="V71" i="1"/>
  <c r="F65" i="1"/>
  <c r="F28" i="6" s="1"/>
  <c r="V67" i="1"/>
  <c r="J106" i="1"/>
  <c r="J37" i="6" s="1"/>
  <c r="M64" i="1"/>
  <c r="M27" i="6" s="1"/>
  <c r="P28" i="6" s="1"/>
  <c r="J65" i="1"/>
  <c r="J28" i="6" s="1"/>
  <c r="V81" i="1"/>
  <c r="J78" i="1"/>
  <c r="J29" i="6" s="1"/>
  <c r="J40" i="1"/>
  <c r="J23" i="6" s="1"/>
  <c r="N23" i="6" s="1"/>
  <c r="L24" i="1"/>
  <c r="L18" i="6" s="1"/>
  <c r="P18" i="6" s="1"/>
  <c r="R87" i="1"/>
  <c r="J168" i="1"/>
  <c r="J50" i="6" s="1"/>
  <c r="F21" i="1"/>
  <c r="F17" i="6" s="1"/>
  <c r="R125" i="1"/>
  <c r="J177" i="1"/>
  <c r="J53" i="6" s="1"/>
  <c r="N29" i="1"/>
  <c r="V97" i="1"/>
  <c r="J138" i="1"/>
  <c r="J45" i="6" s="1"/>
  <c r="R138" i="1"/>
  <c r="L105" i="1"/>
  <c r="L36" i="6" s="1"/>
  <c r="I36" i="6" l="1"/>
  <c r="F13" i="7"/>
  <c r="O27" i="6"/>
  <c r="H27" i="6"/>
  <c r="E14" i="7"/>
  <c r="G52" i="6"/>
  <c r="D22" i="7"/>
  <c r="I27" i="6"/>
  <c r="Q27" i="6" s="1"/>
  <c r="F14" i="7"/>
  <c r="N47" i="6"/>
  <c r="N37" i="6"/>
  <c r="T12" i="1"/>
  <c r="P12" i="1"/>
  <c r="N15" i="6"/>
  <c r="N50" i="6"/>
  <c r="N53" i="6"/>
  <c r="N45" i="6"/>
  <c r="V95" i="1"/>
  <c r="F33" i="6"/>
  <c r="N33" i="6" s="1"/>
  <c r="N22" i="6"/>
  <c r="N24" i="6"/>
  <c r="G12" i="1"/>
  <c r="G27" i="6"/>
  <c r="P27" i="6" s="1"/>
  <c r="V163" i="1"/>
  <c r="F48" i="6"/>
  <c r="N48" i="6" s="1"/>
  <c r="N58" i="6"/>
  <c r="F176" i="1"/>
  <c r="S12" i="1"/>
  <c r="N35" i="6"/>
  <c r="N29" i="6"/>
  <c r="O12" i="1"/>
  <c r="N32" i="6"/>
  <c r="V32" i="1"/>
  <c r="F21" i="6"/>
  <c r="N21" i="6" s="1"/>
  <c r="V117" i="1"/>
  <c r="J39" i="6"/>
  <c r="N39" i="6" s="1"/>
  <c r="N28" i="6"/>
  <c r="V58" i="1"/>
  <c r="J25" i="6"/>
  <c r="N25" i="6" s="1"/>
  <c r="N40" i="6"/>
  <c r="F98" i="1"/>
  <c r="F34" i="6" s="1"/>
  <c r="N16" i="6"/>
  <c r="J98" i="1"/>
  <c r="J34" i="6" s="1"/>
  <c r="K34" i="6"/>
  <c r="J176" i="1"/>
  <c r="N51" i="6"/>
  <c r="N19" i="6"/>
  <c r="N20" i="6"/>
  <c r="V129" i="1"/>
  <c r="J42" i="6"/>
  <c r="N42" i="6" s="1"/>
  <c r="V181" i="1"/>
  <c r="I12" i="1"/>
  <c r="F186" i="1"/>
  <c r="F56" i="6" s="1"/>
  <c r="U12" i="1"/>
  <c r="Q12" i="1"/>
  <c r="H12" i="1"/>
  <c r="M12" i="1"/>
  <c r="M12" i="6" s="1"/>
  <c r="K12" i="1"/>
  <c r="L12" i="1"/>
  <c r="V21" i="1"/>
  <c r="V35" i="1"/>
  <c r="V55" i="1"/>
  <c r="V160" i="1"/>
  <c r="V99" i="1"/>
  <c r="V15" i="1"/>
  <c r="V25" i="1"/>
  <c r="V29" i="1"/>
  <c r="V40" i="1"/>
  <c r="V187" i="1"/>
  <c r="J186" i="1"/>
  <c r="J56" i="6" s="1"/>
  <c r="N56" i="6" s="1"/>
  <c r="V111" i="1"/>
  <c r="V182" i="1"/>
  <c r="V92" i="1"/>
  <c r="N186" i="1"/>
  <c r="V135" i="1"/>
  <c r="V191" i="1"/>
  <c r="V87" i="1"/>
  <c r="V121" i="1"/>
  <c r="V168" i="1"/>
  <c r="N91" i="1"/>
  <c r="V125" i="1"/>
  <c r="V177" i="1"/>
  <c r="R167" i="1"/>
  <c r="V106" i="1"/>
  <c r="R91" i="1"/>
  <c r="N134" i="1"/>
  <c r="R134" i="1"/>
  <c r="J13" i="1"/>
  <c r="J13" i="6" s="1"/>
  <c r="F24" i="1"/>
  <c r="F18" i="6" s="1"/>
  <c r="V172" i="1"/>
  <c r="R13" i="1"/>
  <c r="N24" i="1"/>
  <c r="R24" i="1"/>
  <c r="F91" i="1"/>
  <c r="F31" i="6" s="1"/>
  <c r="F64" i="1"/>
  <c r="R64" i="1"/>
  <c r="J105" i="1"/>
  <c r="J36" i="6" s="1"/>
  <c r="F105" i="1"/>
  <c r="N13" i="1"/>
  <c r="J167" i="1"/>
  <c r="J49" i="6" s="1"/>
  <c r="R105" i="1"/>
  <c r="F13" i="1"/>
  <c r="F13" i="6" s="1"/>
  <c r="N105" i="1"/>
  <c r="V153" i="1"/>
  <c r="N64" i="1"/>
  <c r="V78" i="1"/>
  <c r="J91" i="1"/>
  <c r="J31" i="6" s="1"/>
  <c r="F167" i="1"/>
  <c r="F49" i="6" s="1"/>
  <c r="V18" i="1"/>
  <c r="N167" i="1"/>
  <c r="F134" i="1"/>
  <c r="F43" i="6" s="1"/>
  <c r="V65" i="1"/>
  <c r="J64" i="1"/>
  <c r="J24" i="1"/>
  <c r="V138" i="1"/>
  <c r="J134" i="1"/>
  <c r="J43" i="6" s="1"/>
  <c r="N43" i="6" s="1"/>
  <c r="F36" i="6" l="1"/>
  <c r="C13" i="7"/>
  <c r="H12" i="6"/>
  <c r="E12" i="7"/>
  <c r="J27" i="6"/>
  <c r="G14" i="7"/>
  <c r="K12" i="6"/>
  <c r="L12" i="6"/>
  <c r="P12" i="6" s="1"/>
  <c r="J18" i="6"/>
  <c r="G15" i="7"/>
  <c r="J52" i="6"/>
  <c r="G22" i="7"/>
  <c r="F52" i="6"/>
  <c r="C22" i="7"/>
  <c r="G12" i="6"/>
  <c r="O12" i="6" s="1"/>
  <c r="D12" i="7"/>
  <c r="F27" i="6"/>
  <c r="N27" i="6" s="1"/>
  <c r="C14" i="7"/>
  <c r="I12" i="6"/>
  <c r="Q12" i="6" s="1"/>
  <c r="F12" i="7"/>
  <c r="N52" i="6"/>
  <c r="N31" i="6"/>
  <c r="N34" i="6"/>
  <c r="V176" i="1"/>
  <c r="N36" i="6"/>
  <c r="N13" i="6"/>
  <c r="N49" i="6"/>
  <c r="N18" i="6"/>
  <c r="V98" i="1"/>
  <c r="V186" i="1"/>
  <c r="V13" i="1"/>
  <c r="V24" i="1"/>
  <c r="V64" i="1"/>
  <c r="V105" i="1"/>
  <c r="N12" i="1"/>
  <c r="V91" i="1"/>
  <c r="R12" i="1"/>
  <c r="V167" i="1"/>
  <c r="F12" i="1"/>
  <c r="J12" i="1"/>
  <c r="V134" i="1"/>
  <c r="I13" i="7" l="1"/>
  <c r="H13" i="7"/>
  <c r="I15" i="7"/>
  <c r="H15" i="7"/>
  <c r="J12" i="6"/>
  <c r="G12" i="7"/>
  <c r="I22" i="7"/>
  <c r="H22" i="7"/>
  <c r="I14" i="7"/>
  <c r="H14" i="7"/>
  <c r="F12" i="6"/>
  <c r="C12" i="7"/>
  <c r="V12" i="1"/>
  <c r="N12" i="6" l="1"/>
  <c r="H12" i="7"/>
</calcChain>
</file>

<file path=xl/sharedStrings.xml><?xml version="1.0" encoding="utf-8"?>
<sst xmlns="http://schemas.openxmlformats.org/spreadsheetml/2006/main" count="1019" uniqueCount="352">
  <si>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</si>
  <si>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</si>
  <si>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</si>
  <si>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</si>
  <si>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</si>
  <si>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</si>
  <si>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</si>
  <si>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</si>
  <si>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</si>
  <si>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</si>
  <si>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</si>
  <si>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</si>
  <si>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</si>
  <si>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</si>
  <si>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</si>
  <si>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</si>
  <si>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</si>
  <si>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</si>
  <si>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</si>
  <si>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</si>
  <si>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</si>
  <si>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</si>
  <si>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</si>
  <si>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</si>
  <si>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</si>
  <si>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</si>
  <si>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</si>
  <si>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</si>
  <si>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</si>
  <si>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</si>
  <si>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</si>
  <si>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</si>
  <si>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</si>
  <si>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</si>
  <si>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</si>
  <si>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</si>
  <si>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</si>
  <si>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</si>
  <si>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</si>
  <si>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</si>
  <si>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</si>
  <si>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</si>
  <si>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</si>
  <si>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</si>
  <si>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</si>
  <si>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</si>
  <si>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</si>
  <si>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</si>
  <si>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</si>
  <si>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</si>
  <si>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</si>
  <si>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</si>
  <si>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</si>
  <si>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</si>
  <si>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</si>
  <si>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</si>
  <si>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</si>
  <si>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</si>
  <si>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</si>
  <si>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</si>
  <si>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</si>
  <si>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</si>
  <si>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</si>
  <si>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</si>
  <si>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</si>
  <si>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</si>
  <si>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</si>
  <si>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</si>
  <si>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</si>
  <si>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</si>
  <si>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</si>
  <si>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</si>
  <si>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</si>
  <si>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</si>
  <si>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</si>
  <si>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</si>
  <si>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</si>
  <si>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</si>
  <si>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</si>
  <si>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</si>
  <si>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</si>
  <si>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</si>
  <si>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</si>
  <si>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</si>
  <si>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</si>
  <si>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</si>
  <si>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</si>
  <si>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</si>
  <si>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</si>
  <si>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</si>
  <si>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</si>
  <si>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</si>
  <si>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</si>
  <si>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</si>
  <si>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</si>
  <si>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</si>
  <si>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</si>
  <si>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</si>
  <si>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</si>
  <si>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</si>
  <si>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</si>
  <si>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</si>
  <si>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</si>
  <si>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</si>
  <si>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</si>
  <si>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</si>
  <si>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</si>
  <si>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</si>
  <si>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</si>
  <si>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</si>
  <si>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</si>
  <si>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</si>
  <si>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</si>
  <si>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</si>
  <si>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</si>
  <si>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</si>
  <si>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</si>
  <si>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</si>
  <si>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</si>
  <si>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</si>
  <si>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</si>
  <si>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</si>
  <si>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</si>
  <si>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</si>
  <si>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</si>
  <si>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</si>
  <si>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</si>
  <si>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</si>
  <si>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</si>
  <si>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</si>
  <si>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</si>
  <si>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</si>
  <si>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</si>
  <si>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</si>
  <si>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</si>
  <si>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</si>
  <si>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</si>
  <si>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</si>
  <si>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</si>
  <si>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</si>
  <si>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</si>
  <si>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</si>
  <si>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</si>
  <si>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</si>
  <si>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</si>
  <si>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</si>
  <si>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</si>
  <si>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</si>
  <si>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</si>
  <si>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</si>
  <si>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</si>
  <si>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</si>
  <si>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</si>
  <si>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</si>
  <si>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</si>
  <si>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</si>
  <si>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</si>
  <si>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</si>
  <si>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</si>
  <si>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</si>
  <si>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</si>
  <si>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</si>
  <si>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</si>
  <si>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</si>
  <si>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</si>
  <si>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</si>
  <si>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</si>
  <si>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</si>
  <si>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</si>
  <si>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</si>
  <si>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</si>
  <si>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</si>
  <si>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</si>
  <si>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</si>
  <si>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</si>
  <si>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</si>
  <si>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</si>
  <si>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</si>
  <si>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</si>
  <si>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</si>
  <si>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</si>
  <si>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</si>
  <si>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</si>
  <si>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</si>
  <si>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</si>
  <si>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</si>
  <si>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</si>
  <si>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</si>
  <si>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</si>
  <si>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</si>
  <si>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</si>
  <si>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</si>
  <si>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</si>
  <si>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</si>
  <si>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</si>
  <si>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</si>
  <si>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</si>
  <si>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</si>
  <si>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</si>
  <si>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</si>
  <si>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</si>
  <si>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</si>
  <si>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</si>
  <si>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</si>
  <si>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</si>
  <si>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</si>
  <si>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</si>
  <si>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</si>
  <si>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</si>
  <si>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</si>
  <si>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</si>
  <si>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</si>
  <si>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</si>
  <si>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</si>
  <si>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</si>
  <si>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</si>
  <si>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</si>
  <si>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</si>
  <si>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</si>
  <si>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</si>
  <si>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</si>
  <si>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</si>
  <si>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</si>
  <si>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</si>
  <si>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</si>
  <si>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</si>
  <si>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</si>
  <si>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</si>
  <si>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</si>
  <si>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</si>
  <si>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</si>
  <si>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</si>
  <si>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</si>
  <si>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</si>
  <si>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</si>
  <si>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</si>
  <si>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</si>
  <si>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</si>
  <si>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</si>
  <si>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</si>
  <si>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</si>
  <si>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</si>
  <si>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</si>
  <si>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</si>
  <si>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</si>
  <si>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</si>
  <si>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</si>
  <si>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</si>
  <si>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</si>
  <si>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</si>
  <si>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</si>
  <si>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</si>
  <si>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</si>
  <si>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</si>
  <si>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</si>
  <si>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</si>
  <si>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</si>
  <si>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</si>
  <si>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</si>
  <si>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</si>
  <si>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</si>
  <si>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</si>
  <si>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</si>
  <si>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</si>
  <si>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</si>
  <si>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</si>
  <si>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</si>
  <si>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</si>
  <si>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</si>
  <si>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</si>
  <si>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</si>
  <si>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</si>
  <si>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</si>
  <si>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</si>
  <si>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</si>
  <si>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</si>
  <si>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</si>
  <si>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</si>
  <si>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</si>
  <si>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</si>
  <si>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</si>
  <si>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</si>
  <si>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</si>
  <si>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</si>
  <si>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</si>
  <si>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</si>
  <si>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</si>
  <si>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</si>
  <si>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</si>
  <si>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</si>
  <si>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</si>
  <si>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18WИ99Д0И0</t>
  </si>
  <si>
    <t>Бюджетные ассигнования на объекты капитального строительства государственной собственности в сфере дорожного хозяйства</t>
  </si>
  <si>
    <t>18WИ8А4471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</si>
  <si>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</si>
  <si>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Переселение граждан из аварийного жилищного фонда за счет средств областного бюджета</t>
  </si>
  <si>
    <t>13WИ267484</t>
  </si>
  <si>
    <t>07WД1А3653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</si>
  <si>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</si>
  <si>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</si>
  <si>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</si>
  <si>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03WП15Е320</t>
  </si>
  <si>
    <t>Создание и внедрение программы поддержки и продвижения событийных мероприятий</t>
  </si>
  <si>
    <t>02WY500270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</si>
  <si>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беспилотных авиационных систем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</si>
  <si>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</si>
  <si>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</si>
  <si>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</si>
  <si>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</si>
  <si>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09WЮ4А049Р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</si>
  <si>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</si>
  <si>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13WИ20П030</t>
  </si>
  <si>
    <t>Разработка проектной документации в сфере жилищного строительства (в том числе проведение земельно-кадастровых работ)</t>
  </si>
  <si>
    <t>11WЯ2А3130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</si>
  <si>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уровня, в части средств, несофинансируемых из федерального бюджета</t>
  </si>
  <si>
    <t>09WЮ45049Р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</si>
  <si>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</si>
  <si>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03WЭ155271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</si>
  <si>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бизнес, в рамках реализации федерального проекта "Малое и среднее предпринимательство и поддержка индивидуальной предпринимательской инициативы"</t>
  </si>
  <si>
    <t>13WИ26748U</t>
  </si>
  <si>
    <t>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</si>
  <si>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01WМ358481</t>
  </si>
  <si>
    <t>12</t>
  </si>
  <si>
    <t>12.1</t>
  </si>
  <si>
    <t>Субсидия некоммерческой организации "Фонд развития бизнеса" на предоставление субъектам малого и среднего предпринимательства услуг и мер поддержки центрами поддержки экспорта в рамках реализации федерального проекта "Системные меры развития международной кооперации и экспорта"</t>
  </si>
  <si>
    <t>Национальный проект "Международная кооперация и экспорт"</t>
  </si>
  <si>
    <t>Региональный проект "Системные меры развития международной кооперации и экспорта"</t>
  </si>
  <si>
    <t>2.8</t>
  </si>
  <si>
    <t>Региональный проект "Борьба с онкологическими заболеваниями"</t>
  </si>
  <si>
    <t>07WД352660</t>
  </si>
  <si>
    <t>Модернизация медицинских изделий и иного оборудования, дооснащение или переоснащение медицинскими изделиями и иным оборудованием существующих и (или) новых (организуемых) структурных подразделений региональных медицинских организаций, оказывающих медицинскую помощь с применением радиологических методов (диагностики и (или) терапии)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</si>
  <si>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30.12.2025 года</t>
  </si>
  <si>
    <t>Оперативная 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01.01.2026 года</t>
  </si>
  <si>
    <t>Наименование национальных проектов</t>
  </si>
  <si>
    <t>Инфраструктура для жизни</t>
  </si>
  <si>
    <t>Молодежь и дети</t>
  </si>
  <si>
    <t>Продолжительная и активная жизнь</t>
  </si>
  <si>
    <t>Семья</t>
  </si>
  <si>
    <t>Кадры</t>
  </si>
  <si>
    <t>Беспилотные авиационные системы</t>
  </si>
  <si>
    <t>Эффективная и конкурентная экономика</t>
  </si>
  <si>
    <t>Туризм и гостеприимство</t>
  </si>
  <si>
    <t>Международная кооперация и экспорт</t>
  </si>
  <si>
    <t>Технологическое обеспечение продовольственной безопасности</t>
  </si>
  <si>
    <t>Экологическое благополучие</t>
  </si>
  <si>
    <t>Плановые ассигнования, в том числе</t>
  </si>
  <si>
    <t>Кассовое исполнение</t>
  </si>
  <si>
    <t>за счет средств</t>
  </si>
  <si>
    <t>областного бюджета</t>
  </si>
  <si>
    <t>федерального бюджета</t>
  </si>
  <si>
    <t>местных бюджетов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</si>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</sst>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29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charset val="204"/>
      <scheme val="minor"/>
    </font>
    <font>
      <sz val="11"/>
      <color rgb="FF000000"/>
      <name val="PT Astra Serif"/>
      <family val="1"/>
      <charset val="204"/>
    </font>
    <font>
      <sz val="10"/>
      <color rgb="FF000000"/>
      <name val="PT Astra Serif"/>
      <family val="1"/>
      <charset val="204"/>
    </font>
    <font>
      <i/>
      <sz val="11"/>
      <color rgb="FF000000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2"/>
      <name val="Arial Cyr"/>
    </font>
  </fonts>
  <fills count="13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theme="6" tint="0.59999389629810485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1" fillId="0" borderId="0"/>
    <xf numFmtId="9" fontId="23" fillId="0" borderId="0" applyFont="0" applyFill="0" applyBorder="0" applyAlignment="0" applyProtection="0"/>
  </cellStyleXfs>
  <cellXfs count="18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9" fillId="0" borderId="5" xfId="0" applyNumberFormat="1" applyFont="1" applyBorder="1" applyAlignment="1">
      <alignment horizontal="center" vertical="center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top"/>
    </xf>
    <xf numFmtId="165" fontId="1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165" fontId="14" fillId="4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165" fontId="14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7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8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top"/>
    </xf>
    <xf numFmtId="11" fontId="9" fillId="0" borderId="5" xfId="0" applyNumberFormat="1" applyFont="1" applyBorder="1" applyAlignment="1">
      <alignment horizontal="center" vertical="center"/>
    </xf>
    <xf numFmtId="11" fontId="9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6" borderId="5" xfId="0" applyNumberFormat="1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4" fontId="7" fillId="6" borderId="5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165" fontId="12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 applyProtection="1">
      <alignment horizontal="right"/>
    </xf>
    <xf numFmtId="165" fontId="14" fillId="7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right"/>
    </xf>
    <xf numFmtId="0" fontId="0" fillId="8" borderId="0" xfId="0" applyFill="1"/>
    <xf numFmtId="164" fontId="0" fillId="8" borderId="0" xfId="0" applyNumberFormat="1" applyFill="1"/>
    <xf numFmtId="4" fontId="22" fillId="8" borderId="8" xfId="1" applyNumberFormat="1" applyFont="1" applyFill="1" applyBorder="1" applyAlignment="1" applyProtection="1">
      <alignment horizontal="right" vertical="center" wrapText="1"/>
    </xf>
    <xf numFmtId="164" fontId="1" fillId="8" borderId="0" xfId="0" applyNumberFormat="1" applyFont="1" applyFill="1"/>
    <xf numFmtId="0" fontId="7" fillId="8" borderId="5" xfId="0" applyFont="1" applyFill="1" applyBorder="1" applyAlignment="1">
      <alignment horizontal="center" vertical="top" wrapText="1"/>
    </xf>
    <xf numFmtId="164" fontId="11" fillId="8" borderId="5" xfId="0" applyNumberFormat="1" applyFont="1" applyFill="1" applyBorder="1" applyAlignment="1">
      <alignment horizontal="center" vertical="center" wrapText="1"/>
    </xf>
    <xf numFmtId="164" fontId="5" fillId="8" borderId="5" xfId="0" applyNumberFormat="1" applyFont="1" applyFill="1" applyBorder="1" applyAlignment="1">
      <alignment horizontal="center" vertical="center"/>
    </xf>
    <xf numFmtId="164" fontId="3" fillId="8" borderId="5" xfId="0" applyNumberFormat="1" applyFont="1" applyFill="1" applyBorder="1" applyAlignment="1">
      <alignment horizontal="center" vertical="center"/>
    </xf>
    <xf numFmtId="4" fontId="5" fillId="8" borderId="5" xfId="0" applyNumberFormat="1" applyFont="1" applyFill="1" applyBorder="1" applyAlignment="1">
      <alignment horizontal="center" vertical="center"/>
    </xf>
    <xf numFmtId="0" fontId="1" fillId="8" borderId="0" xfId="0" applyFont="1" applyFill="1"/>
    <xf numFmtId="0" fontId="7" fillId="0" borderId="7" xfId="0" applyFont="1" applyBorder="1" applyAlignment="1">
      <alignment horizontal="center" vertical="top" wrapText="1"/>
    </xf>
    <xf numFmtId="165" fontId="14" fillId="9" borderId="5" xfId="0" applyNumberFormat="1" applyFont="1" applyFill="1" applyBorder="1" applyAlignment="1">
      <alignment horizontal="center" vertical="center"/>
    </xf>
    <xf numFmtId="165" fontId="14" fillId="10" borderId="5" xfId="0" applyNumberFormat="1" applyFont="1" applyFill="1" applyBorder="1" applyAlignment="1">
      <alignment horizontal="center" vertical="center"/>
    </xf>
    <xf numFmtId="0" fontId="1" fillId="11" borderId="0" xfId="0" applyFont="1" applyFill="1"/>
    <xf numFmtId="0" fontId="1" fillId="12" borderId="0" xfId="0" applyFont="1" applyFill="1"/>
    <xf numFmtId="164" fontId="1" fillId="12" borderId="0" xfId="0" applyNumberFormat="1" applyFont="1" applyFill="1"/>
    <xf numFmtId="0" fontId="18" fillId="12" borderId="0" xfId="0" applyFont="1" applyFill="1"/>
    <xf numFmtId="4" fontId="22" fillId="0" borderId="8" xfId="1" applyNumberFormat="1" applyFont="1" applyFill="1" applyBorder="1" applyAlignment="1" applyProtection="1">
      <alignment horizontal="right" vertical="center" wrapText="1"/>
    </xf>
    <xf numFmtId="164" fontId="15" fillId="0" borderId="5" xfId="0" applyNumberFormat="1" applyFont="1" applyFill="1" applyBorder="1" applyAlignment="1" applyProtection="1">
      <alignment horizontal="center" vertical="center" wrapText="1"/>
    </xf>
    <xf numFmtId="9" fontId="14" fillId="5" borderId="5" xfId="0" applyNumberFormat="1" applyFont="1" applyFill="1" applyBorder="1" applyAlignment="1">
      <alignment horizontal="center" vertical="center"/>
    </xf>
    <xf numFmtId="9" fontId="14" fillId="7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4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24" fillId="0" borderId="17" xfId="0" applyFont="1" applyBorder="1" applyAlignment="1">
      <alignment vertical="center"/>
    </xf>
    <xf numFmtId="0" fontId="24" fillId="0" borderId="16" xfId="0" applyFont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4" fontId="5" fillId="6" borderId="5" xfId="0" applyNumberFormat="1" applyFont="1" applyFill="1" applyBorder="1" applyAlignment="1">
      <alignment horizontal="center" vertical="center"/>
    </xf>
    <xf numFmtId="4" fontId="3" fillId="6" borderId="5" xfId="0" applyNumberFormat="1" applyFont="1" applyFill="1" applyBorder="1" applyAlignment="1">
      <alignment horizontal="center" vertical="center"/>
    </xf>
    <xf numFmtId="164" fontId="26" fillId="0" borderId="17" xfId="0" applyNumberFormat="1" applyFont="1" applyBorder="1" applyAlignment="1">
      <alignment horizontal="right" vertical="center" wrapText="1"/>
    </xf>
    <xf numFmtId="164" fontId="24" fillId="0" borderId="17" xfId="0" applyNumberFormat="1" applyFont="1" applyBorder="1" applyAlignment="1">
      <alignment horizontal="right" vertical="center"/>
    </xf>
    <xf numFmtId="10" fontId="1" fillId="0" borderId="0" xfId="0" applyNumberFormat="1" applyFont="1"/>
    <xf numFmtId="165" fontId="6" fillId="0" borderId="17" xfId="0" applyNumberFormat="1" applyFont="1" applyBorder="1" applyAlignment="1">
      <alignment horizontal="center" vertical="center" wrapText="1"/>
    </xf>
    <xf numFmtId="9" fontId="6" fillId="0" borderId="17" xfId="0" applyNumberFormat="1" applyFont="1" applyBorder="1" applyAlignment="1">
      <alignment horizontal="center" vertical="center" wrapText="1"/>
    </xf>
    <xf numFmtId="165" fontId="1" fillId="0" borderId="0" xfId="2" applyNumberFormat="1" applyFont="1"/>
    <xf numFmtId="4" fontId="28" fillId="0" borderId="8" xfId="1" applyNumberFormat="1" applyFont="1" applyFill="1" applyBorder="1" applyAlignment="1" applyProtection="1">
      <alignment horizontal="right" vertical="center" wrapText="1"/>
    </xf>
    <xf numFmtId="4" fontId="27" fillId="0" borderId="0" xfId="0" applyNumberFormat="1" applyFont="1" applyFill="1"/>
    <xf numFmtId="4" fontId="0" fillId="0" borderId="0" xfId="0" applyNumberFormat="1" applyFill="1"/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16"/>
  <sheetViews>
    <sheetView tabSelected="1" topLeftCell="A4" zoomScale="50" zoomScaleNormal="5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B8" sqref="B8:B10"/>
    </sheetView>
  </sheetViews>
  <sheetFormatPr defaultRowHeight="15" x14ac:dyDescent="0.25"/>
  <cols>
    <col min="1" max="1" width="6.28515625" style="1" customWidth="1"/>
    <col min="2" max="2" width="55.28515625" style="2" customWidth="1"/>
    <col min="3" max="3" width="8.5703125" style="1" customWidth="1"/>
    <col min="4" max="4" width="25.5703125" style="1" customWidth="1"/>
    <col min="5" max="5" width="18.5703125" style="1" customWidth="1"/>
    <col min="6" max="6" width="18.5703125" style="61" customWidth="1"/>
    <col min="7" max="8" width="17.28515625" style="61" customWidth="1"/>
    <col min="9" max="9" width="14.85546875" style="61" customWidth="1"/>
    <col min="10" max="12" width="17.28515625" style="61" customWidth="1"/>
    <col min="13" max="13" width="14.28515625" style="61" customWidth="1"/>
    <col min="14" max="16" width="17.42578125" style="61" customWidth="1"/>
    <col min="17" max="17" width="14.85546875" style="61" customWidth="1"/>
    <col min="18" max="20" width="17.140625" style="61" customWidth="1"/>
    <col min="21" max="21" width="14.85546875" style="61" customWidth="1"/>
    <col min="22" max="22" width="12.42578125" style="3" customWidth="1"/>
    <col min="23" max="16384" width="9.140625" style="1"/>
  </cols>
  <sheetData>
    <row r="1" spans="1:27" ht="18.75" x14ac:dyDescent="0.3"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67" t="s">
        <v>0</v>
      </c>
      <c r="T1" s="67"/>
      <c r="U1" s="67"/>
      <c r="V1" s="5"/>
      <c r="W1" s="4"/>
    </row>
    <row r="2" spans="1:27" ht="18" customHeight="1" x14ac:dyDescent="0.3"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67" t="s">
        <v>1</v>
      </c>
      <c r="T2" s="67"/>
      <c r="U2" s="67"/>
      <c r="V2" s="5"/>
      <c r="W2" s="4"/>
    </row>
    <row r="3" spans="1:27" ht="20.25" hidden="1" customHeight="1" x14ac:dyDescent="0.3"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67" t="s">
        <v>2</v>
      </c>
      <c r="T3" s="67"/>
      <c r="U3" s="67"/>
      <c r="V3" s="5"/>
      <c r="W3" s="4"/>
    </row>
    <row r="4" spans="1:27" x14ac:dyDescent="0.25">
      <c r="F4" s="56"/>
      <c r="G4" s="56"/>
      <c r="H4" s="56"/>
      <c r="I4" s="56"/>
      <c r="J4" s="142"/>
      <c r="K4" s="142"/>
      <c r="L4" s="142"/>
      <c r="M4" s="56"/>
      <c r="N4" s="65"/>
      <c r="O4" s="56"/>
      <c r="P4" s="56"/>
      <c r="Q4" s="56"/>
      <c r="R4" s="56"/>
      <c r="S4" s="56"/>
      <c r="T4" s="56"/>
      <c r="U4" s="56"/>
      <c r="V4" s="5"/>
      <c r="W4" s="4"/>
    </row>
    <row r="5" spans="1:27" ht="15" customHeight="1" x14ac:dyDescent="0.25">
      <c r="A5" s="143" t="s">
        <v>351</v>
      </c>
      <c r="B5" s="143"/>
      <c r="C5" s="143"/>
      <c r="D5" s="143"/>
      <c r="E5" s="143"/>
      <c r="F5" s="144"/>
      <c r="G5" s="145"/>
      <c r="H5" s="145"/>
      <c r="I5" s="145"/>
      <c r="J5" s="145"/>
      <c r="K5" s="145"/>
      <c r="L5" s="145"/>
      <c r="M5" s="145"/>
      <c r="N5" s="145"/>
      <c r="O5" s="145"/>
      <c r="P5" s="143"/>
      <c r="Q5" s="143"/>
      <c r="R5" s="143"/>
      <c r="S5" s="143"/>
      <c r="T5" s="143"/>
      <c r="U5" s="143"/>
      <c r="V5" s="143"/>
    </row>
    <row r="6" spans="1:27" ht="25.15" customHeight="1" x14ac:dyDescent="0.25">
      <c r="A6" s="143"/>
      <c r="B6" s="143"/>
      <c r="C6" s="143"/>
      <c r="D6" s="143"/>
      <c r="E6" s="143"/>
      <c r="F6" s="144"/>
      <c r="G6" s="145"/>
      <c r="H6" s="145"/>
      <c r="I6" s="145"/>
      <c r="J6" s="145"/>
      <c r="K6" s="145"/>
      <c r="L6" s="145"/>
      <c r="M6" s="145"/>
      <c r="N6" s="145"/>
      <c r="O6" s="145"/>
      <c r="P6" s="143"/>
      <c r="Q6" s="143"/>
      <c r="R6" s="143"/>
      <c r="S6" s="143"/>
      <c r="T6" s="143"/>
      <c r="U6" s="143"/>
      <c r="V6" s="143"/>
    </row>
    <row r="7" spans="1:27" ht="15.75" x14ac:dyDescent="0.25">
      <c r="E7" s="6"/>
      <c r="F7" s="57"/>
      <c r="G7" s="117"/>
      <c r="H7" s="57"/>
      <c r="I7" s="57"/>
      <c r="J7" s="141"/>
      <c r="K7" s="140"/>
      <c r="L7" s="141"/>
      <c r="M7" s="57"/>
      <c r="N7" s="85"/>
      <c r="O7" s="57"/>
      <c r="P7" s="57"/>
      <c r="Q7" s="57"/>
      <c r="R7" s="57"/>
      <c r="S7" s="57"/>
      <c r="T7" s="99"/>
      <c r="U7" s="68" t="s">
        <v>3</v>
      </c>
    </row>
    <row r="8" spans="1:27" ht="16.5" customHeight="1" x14ac:dyDescent="0.25">
      <c r="A8" s="146" t="s">
        <v>4</v>
      </c>
      <c r="B8" s="149" t="s">
        <v>5</v>
      </c>
      <c r="C8" s="146" t="s">
        <v>6</v>
      </c>
      <c r="D8" s="146" t="s">
        <v>7</v>
      </c>
      <c r="E8" s="146" t="s">
        <v>8</v>
      </c>
      <c r="F8" s="154" t="s">
        <v>9</v>
      </c>
      <c r="G8" s="155"/>
      <c r="H8" s="155"/>
      <c r="I8" s="155"/>
      <c r="J8" s="155"/>
      <c r="K8" s="155"/>
      <c r="L8" s="155"/>
      <c r="M8" s="156"/>
      <c r="N8" s="154" t="s">
        <v>10</v>
      </c>
      <c r="O8" s="155"/>
      <c r="P8" s="155"/>
      <c r="Q8" s="156"/>
      <c r="R8" s="157" t="s">
        <v>11</v>
      </c>
      <c r="S8" s="157"/>
      <c r="T8" s="157"/>
      <c r="U8" s="157"/>
      <c r="V8" s="158" t="s">
        <v>12</v>
      </c>
    </row>
    <row r="9" spans="1:27" ht="16.5" customHeight="1" x14ac:dyDescent="0.25">
      <c r="A9" s="147"/>
      <c r="B9" s="150"/>
      <c r="C9" s="147"/>
      <c r="D9" s="147"/>
      <c r="E9" s="152"/>
      <c r="F9" s="159" t="s">
        <v>13</v>
      </c>
      <c r="G9" s="160"/>
      <c r="H9" s="160"/>
      <c r="I9" s="161"/>
      <c r="J9" s="159" t="s">
        <v>14</v>
      </c>
      <c r="K9" s="160"/>
      <c r="L9" s="160"/>
      <c r="M9" s="161"/>
      <c r="N9" s="159" t="s">
        <v>13</v>
      </c>
      <c r="O9" s="160"/>
      <c r="P9" s="160"/>
      <c r="Q9" s="161"/>
      <c r="R9" s="162" t="s">
        <v>13</v>
      </c>
      <c r="S9" s="162"/>
      <c r="T9" s="162"/>
      <c r="U9" s="162"/>
      <c r="V9" s="158"/>
    </row>
    <row r="10" spans="1:27" ht="92.25" customHeight="1" x14ac:dyDescent="0.25">
      <c r="A10" s="148"/>
      <c r="B10" s="151"/>
      <c r="C10" s="148"/>
      <c r="D10" s="148"/>
      <c r="E10" s="153"/>
      <c r="F10" s="58" t="s">
        <v>15</v>
      </c>
      <c r="G10" s="58" t="s">
        <v>16</v>
      </c>
      <c r="H10" s="58" t="s">
        <v>17</v>
      </c>
      <c r="I10" s="58" t="s">
        <v>18</v>
      </c>
      <c r="J10" s="58" t="s">
        <v>15</v>
      </c>
      <c r="K10" s="58" t="s">
        <v>16</v>
      </c>
      <c r="L10" s="58" t="s">
        <v>17</v>
      </c>
      <c r="M10" s="58" t="s">
        <v>18</v>
      </c>
      <c r="N10" s="58" t="s">
        <v>15</v>
      </c>
      <c r="O10" s="58" t="s">
        <v>16</v>
      </c>
      <c r="P10" s="58" t="s">
        <v>17</v>
      </c>
      <c r="Q10" s="58" t="s">
        <v>19</v>
      </c>
      <c r="R10" s="58" t="s">
        <v>15</v>
      </c>
      <c r="S10" s="58" t="s">
        <v>16</v>
      </c>
      <c r="T10" s="58" t="s">
        <v>17</v>
      </c>
      <c r="U10" s="58" t="s">
        <v>19</v>
      </c>
      <c r="V10" s="158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79">
        <v>3</v>
      </c>
      <c r="D11" s="79">
        <v>4</v>
      </c>
      <c r="E11" s="8">
        <v>5</v>
      </c>
      <c r="F11" s="58">
        <v>6</v>
      </c>
      <c r="G11" s="58">
        <v>7</v>
      </c>
      <c r="H11" s="58">
        <v>8</v>
      </c>
      <c r="I11" s="58">
        <v>9</v>
      </c>
      <c r="J11" s="58">
        <v>10</v>
      </c>
      <c r="K11" s="58">
        <v>11</v>
      </c>
      <c r="L11" s="58">
        <v>12</v>
      </c>
      <c r="M11" s="58">
        <v>13</v>
      </c>
      <c r="N11" s="58">
        <v>10</v>
      </c>
      <c r="O11" s="58">
        <v>11</v>
      </c>
      <c r="P11" s="58">
        <v>12</v>
      </c>
      <c r="Q11" s="58">
        <v>13</v>
      </c>
      <c r="R11" s="58">
        <v>14</v>
      </c>
      <c r="S11" s="58">
        <v>15</v>
      </c>
      <c r="T11" s="58">
        <v>16</v>
      </c>
      <c r="U11" s="58">
        <v>17</v>
      </c>
      <c r="V11" s="12">
        <v>22</v>
      </c>
      <c r="W11" s="13"/>
      <c r="X11" s="13"/>
      <c r="Y11" s="13"/>
      <c r="Z11" s="13"/>
      <c r="AA11" s="9"/>
    </row>
    <row r="12" spans="1:27" s="61" customFormat="1" ht="32.25" customHeight="1" x14ac:dyDescent="0.25">
      <c r="A12" s="74"/>
      <c r="B12" s="94" t="s">
        <v>21</v>
      </c>
      <c r="C12" s="95"/>
      <c r="D12" s="95"/>
      <c r="E12" s="95"/>
      <c r="F12" s="59">
        <f t="shared" ref="F12:F85" si="0">G12+H12+I12</f>
        <v>16912641.199999999</v>
      </c>
      <c r="G12" s="59">
        <f>G13+G24+G64+G91+G98+G105+G134+G167+G176+G181+G186+G194</f>
        <v>5655829.9000000004</v>
      </c>
      <c r="H12" s="59">
        <f t="shared" ref="H12:I12" si="1">H13+H24+H64+H91+H98+H105+H134+H167+H176+H181+H186+H194</f>
        <v>10626529.5</v>
      </c>
      <c r="I12" s="59">
        <f t="shared" si="1"/>
        <v>630281.80000000005</v>
      </c>
      <c r="J12" s="59">
        <f t="shared" ref="J12:J25" si="2">K12+L12+M12</f>
        <v>16062462.4</v>
      </c>
      <c r="K12" s="59">
        <f>K13+K24+K64+K91+K98+K105+K134+K167+K176+K181+K186+K194</f>
        <v>5292087.3</v>
      </c>
      <c r="L12" s="59">
        <f t="shared" ref="L12:M12" si="3">L13+L24+L64+L91+L98+L105+L134+L167+L176+L181+L186+L194</f>
        <v>10171801.300000001</v>
      </c>
      <c r="M12" s="59">
        <f t="shared" si="3"/>
        <v>598573.80000000005</v>
      </c>
      <c r="N12" s="59">
        <f t="shared" ref="N12:N31" si="4">O12+P12+Q12</f>
        <v>16587713.6</v>
      </c>
      <c r="O12" s="59">
        <f>O13+O24+O64+O91+O98+O105+O134+O167+O176+O181+O186+O194</f>
        <v>4600817.0999999996</v>
      </c>
      <c r="P12" s="59">
        <f t="shared" ref="P12:Q12" si="5">P13+P24+P64+P91+P98+P105+P134+P167+P176+P181+P186+P194</f>
        <v>11778082.199999999</v>
      </c>
      <c r="Q12" s="59">
        <f t="shared" si="5"/>
        <v>208814.3</v>
      </c>
      <c r="R12" s="59">
        <f t="shared" ref="R12:R31" si="6">S12+T12+U12</f>
        <v>12532779.9</v>
      </c>
      <c r="S12" s="59">
        <f>S13+S24+S64+S91+S98+S105+S134+S167+S176+S181+S186+S194</f>
        <v>3036963.8</v>
      </c>
      <c r="T12" s="59">
        <f t="shared" ref="T12:U12" si="7">T13+T24+T64+T91+T98+T105+T134+T167+T176+T181+T186+T194</f>
        <v>9379048.6999999993</v>
      </c>
      <c r="U12" s="59">
        <f t="shared" si="7"/>
        <v>116767.4</v>
      </c>
      <c r="V12" s="96">
        <f t="shared" ref="V12:V85" si="8">J12/F12</f>
        <v>0.95</v>
      </c>
      <c r="W12" s="85"/>
      <c r="X12" s="97"/>
      <c r="Y12" s="97"/>
      <c r="Z12" s="97"/>
      <c r="AA12" s="97"/>
    </row>
    <row r="13" spans="1:27" ht="25.5" customHeight="1" x14ac:dyDescent="0.25">
      <c r="A13" s="15">
        <v>1</v>
      </c>
      <c r="B13" s="16" t="s">
        <v>22</v>
      </c>
      <c r="C13" s="17" t="s">
        <v>23</v>
      </c>
      <c r="D13" s="17" t="s">
        <v>23</v>
      </c>
      <c r="E13" s="17" t="s">
        <v>23</v>
      </c>
      <c r="F13" s="62">
        <f t="shared" si="0"/>
        <v>430491.9</v>
      </c>
      <c r="G13" s="62">
        <f>G15+G21+G18</f>
        <v>8609.9</v>
      </c>
      <c r="H13" s="62">
        <f t="shared" ref="H13:I13" si="9">H15+H21+H18</f>
        <v>421882</v>
      </c>
      <c r="I13" s="62">
        <f t="shared" si="9"/>
        <v>0</v>
      </c>
      <c r="J13" s="62">
        <f t="shared" si="2"/>
        <v>430466.7</v>
      </c>
      <c r="K13" s="62">
        <f>K15+K18+K21</f>
        <v>8609.4</v>
      </c>
      <c r="L13" s="62">
        <f>L15+L18+L21</f>
        <v>421857.3</v>
      </c>
      <c r="M13" s="62">
        <f t="shared" ref="M13" si="10">M15+M18+M21</f>
        <v>0</v>
      </c>
      <c r="N13" s="62">
        <f t="shared" si="4"/>
        <v>23426.6</v>
      </c>
      <c r="O13" s="62">
        <f>O15+O21+O18</f>
        <v>468.6</v>
      </c>
      <c r="P13" s="62">
        <f t="shared" ref="P13:Q13" si="11">P15+P21+P18</f>
        <v>22958</v>
      </c>
      <c r="Q13" s="62">
        <f t="shared" si="11"/>
        <v>0</v>
      </c>
      <c r="R13" s="62">
        <f t="shared" si="6"/>
        <v>22652</v>
      </c>
      <c r="S13" s="62">
        <f>S15+S21+S18</f>
        <v>453.1</v>
      </c>
      <c r="T13" s="62">
        <f t="shared" ref="T13:U13" si="12">T15+T21+T18</f>
        <v>22198.9</v>
      </c>
      <c r="U13" s="62">
        <f t="shared" si="12"/>
        <v>0</v>
      </c>
      <c r="V13" s="18">
        <f t="shared" si="8"/>
        <v>1</v>
      </c>
      <c r="W13" s="7"/>
      <c r="X13" s="7"/>
      <c r="Y13" s="7"/>
      <c r="Z13" s="7"/>
      <c r="AA13" s="19"/>
    </row>
    <row r="14" spans="1:27" ht="18.75" x14ac:dyDescent="0.25">
      <c r="A14" s="10"/>
      <c r="B14" s="20" t="s">
        <v>24</v>
      </c>
      <c r="C14" s="21"/>
      <c r="D14" s="21"/>
      <c r="E14" s="21"/>
      <c r="F14" s="60"/>
      <c r="G14" s="63"/>
      <c r="H14" s="63"/>
      <c r="I14" s="63"/>
      <c r="J14" s="60"/>
      <c r="K14" s="63"/>
      <c r="L14" s="63"/>
      <c r="M14" s="63"/>
      <c r="N14" s="60"/>
      <c r="O14" s="63"/>
      <c r="P14" s="63"/>
      <c r="Q14" s="63"/>
      <c r="R14" s="60"/>
      <c r="S14" s="63"/>
      <c r="T14" s="63"/>
      <c r="U14" s="63"/>
      <c r="V14" s="22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3" t="s">
        <v>26</v>
      </c>
      <c r="C15" s="24" t="s">
        <v>23</v>
      </c>
      <c r="D15" s="24" t="s">
        <v>23</v>
      </c>
      <c r="E15" s="24" t="s">
        <v>23</v>
      </c>
      <c r="F15" s="60">
        <f t="shared" si="0"/>
        <v>411022.9</v>
      </c>
      <c r="G15" s="60">
        <f>SUM(G17:G17)</f>
        <v>8220.5</v>
      </c>
      <c r="H15" s="60">
        <f>SUM(H17:H17)</f>
        <v>402802.4</v>
      </c>
      <c r="I15" s="60">
        <f>SUM(I17:I17)</f>
        <v>0</v>
      </c>
      <c r="J15" s="60">
        <f t="shared" si="2"/>
        <v>411022.9</v>
      </c>
      <c r="K15" s="60">
        <f>K17</f>
        <v>8220.5</v>
      </c>
      <c r="L15" s="60">
        <f t="shared" ref="L15:M18" si="13">L17</f>
        <v>402802.4</v>
      </c>
      <c r="M15" s="60">
        <f t="shared" si="13"/>
        <v>0</v>
      </c>
      <c r="N15" s="60">
        <f t="shared" si="4"/>
        <v>0</v>
      </c>
      <c r="O15" s="60">
        <f>SUM(O17:O17)</f>
        <v>0</v>
      </c>
      <c r="P15" s="60">
        <f>SUM(P17:P17)</f>
        <v>0</v>
      </c>
      <c r="Q15" s="60">
        <f>SUM(Q17:Q17)</f>
        <v>0</v>
      </c>
      <c r="R15" s="60">
        <f t="shared" si="6"/>
        <v>0</v>
      </c>
      <c r="S15" s="60">
        <f>SUM(S17:S17)</f>
        <v>0</v>
      </c>
      <c r="T15" s="60">
        <f>SUM(T17:T17)</f>
        <v>0</v>
      </c>
      <c r="U15" s="60">
        <f>SUM(U17:U17)</f>
        <v>0</v>
      </c>
      <c r="V15" s="25">
        <f t="shared" si="8"/>
        <v>1</v>
      </c>
    </row>
    <row r="16" spans="1:27" ht="18.75" x14ac:dyDescent="0.25">
      <c r="A16" s="14"/>
      <c r="B16" s="20" t="s">
        <v>24</v>
      </c>
      <c r="C16" s="21"/>
      <c r="D16" s="21"/>
      <c r="E16" s="21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5"/>
    </row>
    <row r="17" spans="1:101" ht="81.75" customHeight="1" x14ac:dyDescent="0.25">
      <c r="A17" s="14"/>
      <c r="B17" s="80" t="s">
        <v>27</v>
      </c>
      <c r="C17" s="26" t="s">
        <v>28</v>
      </c>
      <c r="D17" s="27" t="s">
        <v>29</v>
      </c>
      <c r="E17" s="28" t="s">
        <v>30</v>
      </c>
      <c r="F17" s="60">
        <f t="shared" si="0"/>
        <v>411022.9</v>
      </c>
      <c r="G17" s="63">
        <v>8220.5</v>
      </c>
      <c r="H17" s="63">
        <v>402802.4</v>
      </c>
      <c r="I17" s="60"/>
      <c r="J17" s="60">
        <f t="shared" si="2"/>
        <v>411022.9</v>
      </c>
      <c r="K17" s="63">
        <v>8220.5</v>
      </c>
      <c r="L17" s="63">
        <v>402802.38</v>
      </c>
      <c r="M17" s="63"/>
      <c r="N17" s="60">
        <f t="shared" si="4"/>
        <v>0</v>
      </c>
      <c r="O17" s="63"/>
      <c r="P17" s="60"/>
      <c r="Q17" s="60"/>
      <c r="R17" s="60">
        <f t="shared" si="6"/>
        <v>0</v>
      </c>
      <c r="S17" s="63"/>
      <c r="T17" s="60"/>
      <c r="U17" s="60"/>
      <c r="V17" s="25">
        <f t="shared" si="8"/>
        <v>1</v>
      </c>
      <c r="W17" s="29"/>
      <c r="X17" s="29"/>
    </row>
    <row r="18" spans="1:101" ht="38.25" customHeight="1" x14ac:dyDescent="0.25">
      <c r="A18" s="10" t="s">
        <v>31</v>
      </c>
      <c r="B18" s="23" t="s">
        <v>32</v>
      </c>
      <c r="C18" s="28"/>
      <c r="D18" s="30"/>
      <c r="E18" s="28"/>
      <c r="F18" s="60">
        <f t="shared" si="0"/>
        <v>7698.7</v>
      </c>
      <c r="G18" s="60">
        <f>SUM(G20:G20)</f>
        <v>154</v>
      </c>
      <c r="H18" s="60">
        <f>SUM(H20:H20)</f>
        <v>7544.7</v>
      </c>
      <c r="I18" s="60">
        <f>SUM(I20:I20)</f>
        <v>0</v>
      </c>
      <c r="J18" s="60">
        <f t="shared" si="2"/>
        <v>7673.5</v>
      </c>
      <c r="K18" s="66">
        <f>K20</f>
        <v>153.5</v>
      </c>
      <c r="L18" s="66">
        <f t="shared" si="13"/>
        <v>7519.98</v>
      </c>
      <c r="M18" s="66">
        <f>M20</f>
        <v>0</v>
      </c>
      <c r="N18" s="60">
        <f t="shared" si="4"/>
        <v>10426.6</v>
      </c>
      <c r="O18" s="60">
        <f>SUM(O20:O20)</f>
        <v>208.6</v>
      </c>
      <c r="P18" s="60">
        <f>SUM(P20:P20)</f>
        <v>10218</v>
      </c>
      <c r="Q18" s="60">
        <f>SUM(Q20:Q20)</f>
        <v>0</v>
      </c>
      <c r="R18" s="60">
        <f t="shared" si="6"/>
        <v>9652</v>
      </c>
      <c r="S18" s="60">
        <f>SUM(S20:S20)</f>
        <v>193.1</v>
      </c>
      <c r="T18" s="60">
        <f>SUM(T20:T20)</f>
        <v>9458.9</v>
      </c>
      <c r="U18" s="60">
        <f>SUM(U20:U20)</f>
        <v>0</v>
      </c>
      <c r="V18" s="25">
        <f t="shared" si="8"/>
        <v>0.997</v>
      </c>
    </row>
    <row r="19" spans="1:101" ht="18" customHeight="1" x14ac:dyDescent="0.25">
      <c r="B19" s="20" t="s">
        <v>24</v>
      </c>
      <c r="C19" s="28"/>
      <c r="D19" s="30"/>
      <c r="E19" s="28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25"/>
    </row>
    <row r="20" spans="1:101" ht="84" customHeight="1" x14ac:dyDescent="0.25">
      <c r="A20" s="14"/>
      <c r="B20" s="41" t="s">
        <v>33</v>
      </c>
      <c r="C20" s="28" t="s">
        <v>28</v>
      </c>
      <c r="D20" s="30" t="s">
        <v>29</v>
      </c>
      <c r="E20" s="28" t="s">
        <v>34</v>
      </c>
      <c r="F20" s="60">
        <f t="shared" si="0"/>
        <v>7698.7</v>
      </c>
      <c r="G20" s="63">
        <v>153.97</v>
      </c>
      <c r="H20" s="63">
        <v>7544.7</v>
      </c>
      <c r="I20" s="63">
        <v>0</v>
      </c>
      <c r="J20" s="60">
        <f t="shared" si="2"/>
        <v>7673.5</v>
      </c>
      <c r="K20" s="63">
        <v>153.5</v>
      </c>
      <c r="L20" s="63">
        <v>7519.98</v>
      </c>
      <c r="M20" s="63">
        <v>0</v>
      </c>
      <c r="N20" s="60">
        <f t="shared" si="4"/>
        <v>10426.6</v>
      </c>
      <c r="O20" s="63">
        <v>208.6</v>
      </c>
      <c r="P20" s="63">
        <v>10218</v>
      </c>
      <c r="Q20" s="63">
        <v>0</v>
      </c>
      <c r="R20" s="60">
        <f t="shared" si="6"/>
        <v>9652</v>
      </c>
      <c r="S20" s="63">
        <v>193.1</v>
      </c>
      <c r="T20" s="63">
        <v>9458.9</v>
      </c>
      <c r="U20" s="73">
        <v>0</v>
      </c>
      <c r="V20" s="25">
        <f t="shared" si="8"/>
        <v>0.997</v>
      </c>
    </row>
    <row r="21" spans="1:101" ht="37.5" customHeight="1" x14ac:dyDescent="0.25">
      <c r="A21" s="10" t="s">
        <v>35</v>
      </c>
      <c r="B21" s="23" t="s">
        <v>36</v>
      </c>
      <c r="C21" s="24" t="s">
        <v>23</v>
      </c>
      <c r="D21" s="24" t="s">
        <v>23</v>
      </c>
      <c r="E21" s="24" t="s">
        <v>23</v>
      </c>
      <c r="F21" s="60">
        <f t="shared" si="0"/>
        <v>11770.3</v>
      </c>
      <c r="G21" s="60">
        <f>SUM(G23:G23)</f>
        <v>235.4</v>
      </c>
      <c r="H21" s="60">
        <f>SUM(H23:H23)</f>
        <v>11534.9</v>
      </c>
      <c r="I21" s="60">
        <f>SUM(I23:I23)</f>
        <v>0</v>
      </c>
      <c r="J21" s="60">
        <f t="shared" si="2"/>
        <v>11770.3</v>
      </c>
      <c r="K21" s="60">
        <f>SUM(K23:K23)</f>
        <v>235.4</v>
      </c>
      <c r="L21" s="60">
        <f>SUM(L23:L23)</f>
        <v>11534.9</v>
      </c>
      <c r="M21" s="60">
        <f>SUM(M23:M23)</f>
        <v>0</v>
      </c>
      <c r="N21" s="60">
        <f t="shared" si="4"/>
        <v>13000</v>
      </c>
      <c r="O21" s="60">
        <f>SUM(O23:O23)</f>
        <v>260</v>
      </c>
      <c r="P21" s="60">
        <f>SUM(P23:P23)</f>
        <v>12740</v>
      </c>
      <c r="Q21" s="60">
        <f>SUM(Q23:Q23)</f>
        <v>0</v>
      </c>
      <c r="R21" s="60">
        <f t="shared" si="6"/>
        <v>13000</v>
      </c>
      <c r="S21" s="60">
        <f>SUM(S23:S23)</f>
        <v>260</v>
      </c>
      <c r="T21" s="60">
        <f>SUM(T23:T23)</f>
        <v>12740</v>
      </c>
      <c r="U21" s="60">
        <f>SUM(U23:U23)</f>
        <v>0</v>
      </c>
      <c r="V21" s="25">
        <f t="shared" si="8"/>
        <v>1</v>
      </c>
    </row>
    <row r="22" spans="1:101" ht="18.75" x14ac:dyDescent="0.25">
      <c r="A22" s="10"/>
      <c r="B22" s="20" t="s">
        <v>24</v>
      </c>
      <c r="C22" s="21"/>
      <c r="D22" s="31"/>
      <c r="E22" s="21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25"/>
    </row>
    <row r="23" spans="1:101" ht="84.75" customHeight="1" x14ac:dyDescent="0.25">
      <c r="A23" s="10"/>
      <c r="B23" s="41" t="s">
        <v>37</v>
      </c>
      <c r="C23" s="28" t="s">
        <v>28</v>
      </c>
      <c r="D23" s="30" t="s">
        <v>29</v>
      </c>
      <c r="E23" s="28" t="s">
        <v>38</v>
      </c>
      <c r="F23" s="60">
        <f t="shared" si="0"/>
        <v>11770.3</v>
      </c>
      <c r="G23" s="63">
        <v>235.41</v>
      </c>
      <c r="H23" s="63">
        <v>11534.92</v>
      </c>
      <c r="I23" s="63"/>
      <c r="J23" s="60">
        <f t="shared" si="2"/>
        <v>11770.3</v>
      </c>
      <c r="K23" s="63">
        <v>235.4</v>
      </c>
      <c r="L23" s="63">
        <v>11534.92</v>
      </c>
      <c r="M23" s="63"/>
      <c r="N23" s="60">
        <f t="shared" si="4"/>
        <v>13000</v>
      </c>
      <c r="O23" s="63">
        <v>260</v>
      </c>
      <c r="P23" s="63">
        <v>12740</v>
      </c>
      <c r="Q23" s="63"/>
      <c r="R23" s="60">
        <f t="shared" si="6"/>
        <v>13000</v>
      </c>
      <c r="S23" s="63">
        <v>260</v>
      </c>
      <c r="T23" s="63">
        <v>12740</v>
      </c>
      <c r="U23" s="63"/>
      <c r="V23" s="25">
        <f t="shared" si="8"/>
        <v>1</v>
      </c>
    </row>
    <row r="24" spans="1:101" ht="36" customHeight="1" x14ac:dyDescent="0.25">
      <c r="A24" s="17" t="s">
        <v>39</v>
      </c>
      <c r="B24" s="32" t="s">
        <v>40</v>
      </c>
      <c r="C24" s="33" t="s">
        <v>23</v>
      </c>
      <c r="D24" s="33" t="s">
        <v>23</v>
      </c>
      <c r="E24" s="33" t="s">
        <v>23</v>
      </c>
      <c r="F24" s="62">
        <f t="shared" si="0"/>
        <v>2882081.4</v>
      </c>
      <c r="G24" s="62">
        <f>G25+G29+G32+G35+G40+G55+G58+G61</f>
        <v>1496765</v>
      </c>
      <c r="H24" s="62">
        <f t="shared" ref="H24:I24" si="14">H25+H29+H32+H35+H40+H55+H58+H61</f>
        <v>1385316.4</v>
      </c>
      <c r="I24" s="62">
        <f t="shared" si="14"/>
        <v>0</v>
      </c>
      <c r="J24" s="62">
        <f t="shared" si="2"/>
        <v>2610329.7000000002</v>
      </c>
      <c r="K24" s="62">
        <f>K25+K29+K32+K35+K40+K55+K58+K61</f>
        <v>1353747</v>
      </c>
      <c r="L24" s="62">
        <f>L25+L29+L32+L35+L40+L55+L58</f>
        <v>1256582.7</v>
      </c>
      <c r="M24" s="62">
        <f>M25+M29+M32+M35+M40+M55+M58</f>
        <v>0</v>
      </c>
      <c r="N24" s="62">
        <f t="shared" si="4"/>
        <v>1302213.3999999999</v>
      </c>
      <c r="O24" s="62">
        <f>O25+O29+O32+O35+O40+O55+O58+O61</f>
        <v>874648.8</v>
      </c>
      <c r="P24" s="62">
        <f>P25+P29+P32+P35+P40+P55+P58+P61</f>
        <v>427564.6</v>
      </c>
      <c r="Q24" s="62">
        <f t="shared" ref="Q24" si="15">Q25+Q29+Q32+Q35+Q40+Q55+Q58+Q61</f>
        <v>0</v>
      </c>
      <c r="R24" s="62">
        <f t="shared" si="6"/>
        <v>742463.1</v>
      </c>
      <c r="S24" s="62">
        <f>S25+S29+S32+S35+S40+S55+S58+S61</f>
        <v>294721</v>
      </c>
      <c r="T24" s="62">
        <f t="shared" ref="T24:U24" si="16">T25+T29+T32+T35+T40+T55+T58+T61</f>
        <v>447742.1</v>
      </c>
      <c r="U24" s="62">
        <f t="shared" si="16"/>
        <v>0</v>
      </c>
      <c r="V24" s="18">
        <f t="shared" si="8"/>
        <v>0.90600000000000003</v>
      </c>
    </row>
    <row r="25" spans="1:101" ht="51.75" customHeight="1" x14ac:dyDescent="0.25">
      <c r="A25" s="10" t="s">
        <v>41</v>
      </c>
      <c r="B25" s="34" t="s">
        <v>42</v>
      </c>
      <c r="C25" s="24" t="s">
        <v>23</v>
      </c>
      <c r="D25" s="24" t="s">
        <v>23</v>
      </c>
      <c r="E25" s="24" t="s">
        <v>23</v>
      </c>
      <c r="F25" s="60">
        <f t="shared" si="0"/>
        <v>467142.5</v>
      </c>
      <c r="G25" s="60">
        <f>SUM(G27:G28)</f>
        <v>342664.3</v>
      </c>
      <c r="H25" s="60">
        <f>SUM(H27:H28)</f>
        <v>124478.2</v>
      </c>
      <c r="I25" s="60">
        <f>SUM(I27:I28)</f>
        <v>0</v>
      </c>
      <c r="J25" s="60">
        <f t="shared" si="2"/>
        <v>467142.5</v>
      </c>
      <c r="K25" s="60">
        <f>SUM(K27:K28)</f>
        <v>342664.3</v>
      </c>
      <c r="L25" s="60">
        <f t="shared" ref="L25:M25" si="17">SUM(L27:L28)</f>
        <v>124478.2</v>
      </c>
      <c r="M25" s="60">
        <f t="shared" si="17"/>
        <v>0</v>
      </c>
      <c r="N25" s="60">
        <f t="shared" si="4"/>
        <v>459754</v>
      </c>
      <c r="O25" s="60">
        <f>SUM(O27:O28)</f>
        <v>315058.09999999998</v>
      </c>
      <c r="P25" s="60">
        <f>SUM(P27:P28)</f>
        <v>144695.9</v>
      </c>
      <c r="Q25" s="60">
        <f>SUM(Q27:Q28)</f>
        <v>0</v>
      </c>
      <c r="R25" s="60">
        <f t="shared" si="6"/>
        <v>454993.2</v>
      </c>
      <c r="S25" s="60">
        <f>SUM(S27:S28)</f>
        <v>288971.59999999998</v>
      </c>
      <c r="T25" s="60">
        <f>SUM(T27:T28)</f>
        <v>166021.6</v>
      </c>
      <c r="U25" s="60">
        <f>SUM(U27:U28)</f>
        <v>0</v>
      </c>
      <c r="V25" s="35">
        <f t="shared" si="8"/>
        <v>1</v>
      </c>
    </row>
    <row r="26" spans="1:101" ht="18.75" customHeight="1" x14ac:dyDescent="0.25">
      <c r="A26" s="14"/>
      <c r="B26" s="20" t="s">
        <v>24</v>
      </c>
      <c r="C26" s="21"/>
      <c r="D26" s="21"/>
      <c r="E26" s="21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35"/>
    </row>
    <row r="27" spans="1:101" ht="52.5" customHeight="1" x14ac:dyDescent="0.25">
      <c r="A27" s="14"/>
      <c r="B27" s="41" t="s">
        <v>43</v>
      </c>
      <c r="C27" s="28" t="s">
        <v>44</v>
      </c>
      <c r="D27" s="30" t="s">
        <v>45</v>
      </c>
      <c r="E27" s="28" t="s">
        <v>46</v>
      </c>
      <c r="F27" s="60">
        <f t="shared" si="0"/>
        <v>309689.59999999998</v>
      </c>
      <c r="G27" s="63">
        <v>185211.4</v>
      </c>
      <c r="H27" s="63">
        <v>124478.2</v>
      </c>
      <c r="I27" s="63"/>
      <c r="J27" s="60">
        <f t="shared" ref="J27:J28" si="18">SUM(K27:M27)</f>
        <v>309689.59999999998</v>
      </c>
      <c r="K27" s="63">
        <v>185211.4</v>
      </c>
      <c r="L27" s="63">
        <v>124478.2</v>
      </c>
      <c r="M27" s="63"/>
      <c r="N27" s="60">
        <f t="shared" si="4"/>
        <v>376884.2</v>
      </c>
      <c r="O27" s="63">
        <v>232188.3</v>
      </c>
      <c r="P27" s="63">
        <v>144695.9</v>
      </c>
      <c r="Q27" s="63"/>
      <c r="R27" s="60">
        <f t="shared" si="6"/>
        <v>448571.7</v>
      </c>
      <c r="S27" s="63">
        <v>282550.09999999998</v>
      </c>
      <c r="T27" s="63">
        <v>166021.6</v>
      </c>
      <c r="U27" s="63"/>
      <c r="V27" s="35">
        <f t="shared" si="8"/>
        <v>1</v>
      </c>
    </row>
    <row r="28" spans="1:101" ht="51.75" customHeight="1" x14ac:dyDescent="0.25">
      <c r="A28" s="14"/>
      <c r="B28" s="41" t="s">
        <v>47</v>
      </c>
      <c r="C28" s="28" t="s">
        <v>44</v>
      </c>
      <c r="D28" s="30" t="s">
        <v>45</v>
      </c>
      <c r="E28" s="28" t="s">
        <v>48</v>
      </c>
      <c r="F28" s="60">
        <f t="shared" si="0"/>
        <v>157452.9</v>
      </c>
      <c r="G28" s="63">
        <v>157452.9</v>
      </c>
      <c r="H28" s="63">
        <v>0</v>
      </c>
      <c r="I28" s="63"/>
      <c r="J28" s="60">
        <f t="shared" si="18"/>
        <v>157452.9</v>
      </c>
      <c r="K28" s="63">
        <v>157452.9</v>
      </c>
      <c r="L28" s="63">
        <v>0</v>
      </c>
      <c r="M28" s="63"/>
      <c r="N28" s="60">
        <f t="shared" si="4"/>
        <v>82869.8</v>
      </c>
      <c r="O28" s="63">
        <v>82869.8</v>
      </c>
      <c r="P28" s="63">
        <v>0</v>
      </c>
      <c r="Q28" s="63"/>
      <c r="R28" s="60">
        <f t="shared" si="6"/>
        <v>6421.5</v>
      </c>
      <c r="S28" s="63">
        <v>6421.5</v>
      </c>
      <c r="T28" s="63">
        <v>0</v>
      </c>
      <c r="U28" s="63"/>
      <c r="V28" s="35">
        <f t="shared" si="8"/>
        <v>1</v>
      </c>
    </row>
    <row r="29" spans="1:101" ht="36.75" customHeight="1" x14ac:dyDescent="0.25">
      <c r="A29" s="10" t="s">
        <v>49</v>
      </c>
      <c r="B29" s="23" t="s">
        <v>50</v>
      </c>
      <c r="C29" s="24" t="s">
        <v>23</v>
      </c>
      <c r="D29" s="24" t="s">
        <v>23</v>
      </c>
      <c r="E29" s="24" t="s">
        <v>23</v>
      </c>
      <c r="F29" s="60">
        <f t="shared" si="0"/>
        <v>71208.2</v>
      </c>
      <c r="G29" s="60">
        <f>SUM(G31:G31)</f>
        <v>1424.2</v>
      </c>
      <c r="H29" s="60">
        <f>SUM(H31:H31)</f>
        <v>69784</v>
      </c>
      <c r="I29" s="60">
        <f>SUM(I31:I31)</f>
        <v>0</v>
      </c>
      <c r="J29" s="60">
        <f>K29+L29+M29</f>
        <v>71208.2</v>
      </c>
      <c r="K29" s="60">
        <f>SUM(K31:K31)</f>
        <v>1424.2</v>
      </c>
      <c r="L29" s="60">
        <f>SUM(L31:L31)</f>
        <v>69784</v>
      </c>
      <c r="M29" s="60">
        <f>SUM(M31:M31)</f>
        <v>0</v>
      </c>
      <c r="N29" s="60">
        <f t="shared" si="4"/>
        <v>70621.5</v>
      </c>
      <c r="O29" s="60">
        <f>SUM(O31:O31)</f>
        <v>1412.4</v>
      </c>
      <c r="P29" s="60">
        <f>SUM(P31:P31)</f>
        <v>69209.100000000006</v>
      </c>
      <c r="Q29" s="60">
        <f>SUM(Q31:Q31)</f>
        <v>0</v>
      </c>
      <c r="R29" s="60">
        <f t="shared" si="6"/>
        <v>71710.5</v>
      </c>
      <c r="S29" s="60">
        <f>SUM(S31:S31)</f>
        <v>1434.2</v>
      </c>
      <c r="T29" s="60">
        <f>SUM(T31:T31)</f>
        <v>70276.3</v>
      </c>
      <c r="U29" s="60">
        <f>SUM(U31:U31)</f>
        <v>0</v>
      </c>
      <c r="V29" s="35">
        <f t="shared" si="8"/>
        <v>1</v>
      </c>
    </row>
    <row r="30" spans="1:101" ht="18.75" x14ac:dyDescent="0.25">
      <c r="A30" s="14"/>
      <c r="B30" s="20" t="s">
        <v>24</v>
      </c>
      <c r="C30" s="21"/>
      <c r="D30" s="21"/>
      <c r="E30" s="21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35"/>
    </row>
    <row r="31" spans="1:101" s="3" customFormat="1" ht="81" customHeight="1" x14ac:dyDescent="0.25">
      <c r="A31" s="36"/>
      <c r="B31" s="81" t="s">
        <v>51</v>
      </c>
      <c r="C31" s="37" t="s">
        <v>44</v>
      </c>
      <c r="D31" s="38" t="s">
        <v>45</v>
      </c>
      <c r="E31" s="37" t="s">
        <v>52</v>
      </c>
      <c r="F31" s="84">
        <f t="shared" si="0"/>
        <v>71208.2</v>
      </c>
      <c r="G31" s="64">
        <v>1424.2</v>
      </c>
      <c r="H31" s="64">
        <v>69784</v>
      </c>
      <c r="I31" s="64"/>
      <c r="J31" s="60">
        <f>SUM(K31:M31)</f>
        <v>71208.2</v>
      </c>
      <c r="K31" s="64">
        <v>1424.2</v>
      </c>
      <c r="L31" s="64">
        <v>69784</v>
      </c>
      <c r="M31" s="64"/>
      <c r="N31" s="60">
        <f t="shared" si="4"/>
        <v>70621.5</v>
      </c>
      <c r="O31" s="64">
        <v>1412.4</v>
      </c>
      <c r="P31" s="64">
        <v>69209.100000000006</v>
      </c>
      <c r="Q31" s="64"/>
      <c r="R31" s="60">
        <f t="shared" si="6"/>
        <v>71710.5</v>
      </c>
      <c r="S31" s="64">
        <v>1434.2</v>
      </c>
      <c r="T31" s="64">
        <v>70276.3</v>
      </c>
      <c r="U31" s="64"/>
      <c r="V31" s="35">
        <f t="shared" si="8"/>
        <v>1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39" customFormat="1" ht="54" customHeight="1" x14ac:dyDescent="0.25">
      <c r="A32" s="10" t="s">
        <v>53</v>
      </c>
      <c r="B32" s="34" t="s">
        <v>54</v>
      </c>
      <c r="C32" s="24" t="s">
        <v>23</v>
      </c>
      <c r="D32" s="24" t="s">
        <v>23</v>
      </c>
      <c r="E32" s="24" t="s">
        <v>23</v>
      </c>
      <c r="F32" s="60">
        <f t="shared" si="0"/>
        <v>28691.599999999999</v>
      </c>
      <c r="G32" s="60">
        <f t="shared" ref="G32:U32" si="19">SUM(G34:G34)</f>
        <v>573.79999999999995</v>
      </c>
      <c r="H32" s="60">
        <f t="shared" si="19"/>
        <v>28117.8</v>
      </c>
      <c r="I32" s="60">
        <f t="shared" si="19"/>
        <v>0</v>
      </c>
      <c r="J32" s="60">
        <f t="shared" si="19"/>
        <v>28580.1</v>
      </c>
      <c r="K32" s="60">
        <f t="shared" si="19"/>
        <v>571.6</v>
      </c>
      <c r="L32" s="60">
        <f>SUM(L34:L34)</f>
        <v>28008.5</v>
      </c>
      <c r="M32" s="60">
        <f t="shared" si="19"/>
        <v>0</v>
      </c>
      <c r="N32" s="60">
        <f t="shared" si="19"/>
        <v>29169.599999999999</v>
      </c>
      <c r="O32" s="60">
        <f t="shared" si="19"/>
        <v>583.4</v>
      </c>
      <c r="P32" s="60">
        <f t="shared" si="19"/>
        <v>28586.2</v>
      </c>
      <c r="Q32" s="60">
        <f t="shared" si="19"/>
        <v>0</v>
      </c>
      <c r="R32" s="60">
        <f t="shared" si="19"/>
        <v>29735.1</v>
      </c>
      <c r="S32" s="60">
        <f t="shared" si="19"/>
        <v>594.70000000000005</v>
      </c>
      <c r="T32" s="60">
        <f t="shared" si="19"/>
        <v>29140.400000000001</v>
      </c>
      <c r="U32" s="60">
        <f t="shared" si="19"/>
        <v>0</v>
      </c>
      <c r="V32" s="35">
        <f t="shared" si="8"/>
        <v>0.996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0" t="s">
        <v>24</v>
      </c>
      <c r="C33" s="21"/>
      <c r="D33" s="21"/>
      <c r="E33" s="21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35"/>
    </row>
    <row r="34" spans="1:101" ht="98.25" customHeight="1" x14ac:dyDescent="0.25">
      <c r="A34" s="14"/>
      <c r="B34" s="41" t="s">
        <v>55</v>
      </c>
      <c r="C34" s="28" t="s">
        <v>44</v>
      </c>
      <c r="D34" s="30" t="s">
        <v>45</v>
      </c>
      <c r="E34" s="28" t="s">
        <v>56</v>
      </c>
      <c r="F34" s="60">
        <f t="shared" si="0"/>
        <v>28691.599999999999</v>
      </c>
      <c r="G34" s="63">
        <v>573.79999999999995</v>
      </c>
      <c r="H34" s="63">
        <v>28117.8</v>
      </c>
      <c r="I34" s="63"/>
      <c r="J34" s="60">
        <f t="shared" ref="J34:J38" si="20">K34+L34+M34</f>
        <v>28580.1</v>
      </c>
      <c r="K34" s="63">
        <v>571.6</v>
      </c>
      <c r="L34" s="63">
        <v>28008.5</v>
      </c>
      <c r="M34" s="63"/>
      <c r="N34" s="60">
        <f t="shared" ref="N34:N106" si="21">O34+P34+Q34</f>
        <v>29169.599999999999</v>
      </c>
      <c r="O34" s="63">
        <v>583.4</v>
      </c>
      <c r="P34" s="63">
        <v>28586.2</v>
      </c>
      <c r="Q34" s="63"/>
      <c r="R34" s="60">
        <f t="shared" ref="R34:R64" si="22">S34+T34+U34</f>
        <v>29735.1</v>
      </c>
      <c r="S34" s="63">
        <v>594.70000000000005</v>
      </c>
      <c r="T34" s="63">
        <v>29140.400000000001</v>
      </c>
      <c r="U34" s="63"/>
      <c r="V34" s="35">
        <f t="shared" si="8"/>
        <v>0.996</v>
      </c>
    </row>
    <row r="35" spans="1:101" s="39" customFormat="1" ht="44.25" customHeight="1" x14ac:dyDescent="0.25">
      <c r="A35" s="40" t="s">
        <v>57</v>
      </c>
      <c r="B35" s="23" t="s">
        <v>58</v>
      </c>
      <c r="C35" s="24" t="s">
        <v>23</v>
      </c>
      <c r="D35" s="24" t="s">
        <v>23</v>
      </c>
      <c r="E35" s="24" t="s">
        <v>23</v>
      </c>
      <c r="F35" s="60">
        <f t="shared" si="0"/>
        <v>48569.3</v>
      </c>
      <c r="G35" s="60">
        <f>SUM(G37:G39)</f>
        <v>971.4</v>
      </c>
      <c r="H35" s="60">
        <f t="shared" ref="H35:I35" si="23">SUM(H37:H39)</f>
        <v>47597.9</v>
      </c>
      <c r="I35" s="60">
        <f t="shared" si="23"/>
        <v>0</v>
      </c>
      <c r="J35" s="60">
        <f t="shared" si="20"/>
        <v>48569.2</v>
      </c>
      <c r="K35" s="60">
        <f>K39+K37+K38</f>
        <v>971.4</v>
      </c>
      <c r="L35" s="60">
        <f>L39+L37+L38</f>
        <v>47597.8</v>
      </c>
      <c r="M35" s="60">
        <f t="shared" ref="M35" si="24">M39+M37+M38</f>
        <v>0</v>
      </c>
      <c r="N35" s="60">
        <f t="shared" si="21"/>
        <v>107480.6</v>
      </c>
      <c r="O35" s="60">
        <f>SUM(O37:O39)</f>
        <v>2149.6</v>
      </c>
      <c r="P35" s="60">
        <f t="shared" ref="P35:Q35" si="25">SUM(P37:P39)</f>
        <v>105331</v>
      </c>
      <c r="Q35" s="60">
        <f t="shared" si="25"/>
        <v>0</v>
      </c>
      <c r="R35" s="60">
        <f t="shared" si="22"/>
        <v>97770.5</v>
      </c>
      <c r="S35" s="60">
        <f>SUM(S37:S39)</f>
        <v>1955.4</v>
      </c>
      <c r="T35" s="60">
        <f t="shared" ref="T35:U35" si="26">SUM(T37:T39)</f>
        <v>95815.1</v>
      </c>
      <c r="U35" s="60">
        <f t="shared" si="26"/>
        <v>0</v>
      </c>
      <c r="V35" s="35">
        <f t="shared" si="8"/>
        <v>1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0" t="s">
        <v>24</v>
      </c>
      <c r="C36" s="21"/>
      <c r="D36" s="21"/>
      <c r="E36" s="21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35"/>
    </row>
    <row r="37" spans="1:101" ht="72.75" customHeight="1" x14ac:dyDescent="0.25">
      <c r="A37" s="14"/>
      <c r="B37" s="41" t="s">
        <v>59</v>
      </c>
      <c r="C37" s="21" t="s">
        <v>44</v>
      </c>
      <c r="D37" s="31" t="s">
        <v>45</v>
      </c>
      <c r="E37" s="28" t="s">
        <v>60</v>
      </c>
      <c r="F37" s="60">
        <f t="shared" si="0"/>
        <v>42489.2</v>
      </c>
      <c r="G37" s="63">
        <v>849.8</v>
      </c>
      <c r="H37" s="63">
        <v>41639.4</v>
      </c>
      <c r="I37" s="60"/>
      <c r="J37" s="60">
        <f t="shared" si="20"/>
        <v>42489.2</v>
      </c>
      <c r="K37" s="63">
        <v>849.8</v>
      </c>
      <c r="L37" s="63">
        <v>41639.4</v>
      </c>
      <c r="M37" s="60"/>
      <c r="N37" s="60">
        <f t="shared" si="21"/>
        <v>44239.8</v>
      </c>
      <c r="O37" s="63">
        <v>884.8</v>
      </c>
      <c r="P37" s="63">
        <v>43355</v>
      </c>
      <c r="Q37" s="60"/>
      <c r="R37" s="60">
        <f t="shared" si="22"/>
        <v>45989.4</v>
      </c>
      <c r="S37" s="63">
        <v>919.8</v>
      </c>
      <c r="T37" s="63">
        <v>45069.599999999999</v>
      </c>
      <c r="U37" s="60"/>
      <c r="V37" s="35">
        <f t="shared" si="8"/>
        <v>1</v>
      </c>
    </row>
    <row r="38" spans="1:101" ht="67.5" customHeight="1" x14ac:dyDescent="0.25">
      <c r="A38" s="14"/>
      <c r="B38" s="41" t="s">
        <v>61</v>
      </c>
      <c r="C38" s="21" t="s">
        <v>44</v>
      </c>
      <c r="D38" s="31" t="s">
        <v>45</v>
      </c>
      <c r="E38" s="28" t="s">
        <v>62</v>
      </c>
      <c r="F38" s="60">
        <f t="shared" si="0"/>
        <v>6080.1</v>
      </c>
      <c r="G38" s="63">
        <v>121.59</v>
      </c>
      <c r="H38" s="63">
        <v>5958.5</v>
      </c>
      <c r="I38" s="60"/>
      <c r="J38" s="60">
        <f t="shared" si="20"/>
        <v>6080</v>
      </c>
      <c r="K38" s="63">
        <v>121.6</v>
      </c>
      <c r="L38" s="63">
        <v>5958.4</v>
      </c>
      <c r="M38" s="60"/>
      <c r="N38" s="60">
        <f t="shared" si="21"/>
        <v>52788.800000000003</v>
      </c>
      <c r="O38" s="63">
        <v>1055.8</v>
      </c>
      <c r="P38" s="63">
        <v>51733</v>
      </c>
      <c r="Q38" s="60"/>
      <c r="R38" s="60">
        <f t="shared" si="22"/>
        <v>51781.1</v>
      </c>
      <c r="S38" s="63">
        <v>1035.5999999999999</v>
      </c>
      <c r="T38" s="63">
        <v>50745.5</v>
      </c>
      <c r="U38" s="60"/>
      <c r="V38" s="35">
        <f t="shared" si="8"/>
        <v>1</v>
      </c>
    </row>
    <row r="39" spans="1:101" ht="84" customHeight="1" x14ac:dyDescent="0.25">
      <c r="A39" s="10"/>
      <c r="B39" s="41" t="s">
        <v>63</v>
      </c>
      <c r="C39" s="28" t="s">
        <v>44</v>
      </c>
      <c r="D39" s="30" t="s">
        <v>45</v>
      </c>
      <c r="E39" s="28" t="s">
        <v>64</v>
      </c>
      <c r="F39" s="60">
        <f t="shared" si="0"/>
        <v>0</v>
      </c>
      <c r="G39" s="63">
        <v>0</v>
      </c>
      <c r="H39" s="63">
        <v>0</v>
      </c>
      <c r="I39" s="63"/>
      <c r="J39" s="60">
        <f>SUM(K39:M39)</f>
        <v>0</v>
      </c>
      <c r="K39" s="63">
        <v>0</v>
      </c>
      <c r="L39" s="63">
        <v>0</v>
      </c>
      <c r="M39" s="63"/>
      <c r="N39" s="60">
        <f t="shared" si="21"/>
        <v>10452</v>
      </c>
      <c r="O39" s="63">
        <v>209</v>
      </c>
      <c r="P39" s="63">
        <v>10243</v>
      </c>
      <c r="Q39" s="63"/>
      <c r="R39" s="60">
        <f t="shared" si="22"/>
        <v>0</v>
      </c>
      <c r="S39" s="63">
        <v>0</v>
      </c>
      <c r="T39" s="63"/>
      <c r="U39" s="63"/>
      <c r="V39" s="35" t="e">
        <f t="shared" si="8"/>
        <v>#DIV/0!</v>
      </c>
    </row>
    <row r="40" spans="1:101" ht="54" customHeight="1" x14ac:dyDescent="0.25">
      <c r="A40" s="10" t="s">
        <v>65</v>
      </c>
      <c r="B40" s="23" t="s">
        <v>66</v>
      </c>
      <c r="C40" s="28" t="s">
        <v>23</v>
      </c>
      <c r="D40" s="30" t="s">
        <v>23</v>
      </c>
      <c r="E40" s="28" t="s">
        <v>23</v>
      </c>
      <c r="F40" s="60">
        <f t="shared" si="0"/>
        <v>2238975</v>
      </c>
      <c r="G40" s="60">
        <f>SUM(G42:G54)</f>
        <v>1150581.3999999999</v>
      </c>
      <c r="H40" s="60">
        <f>SUM(H42:H54)</f>
        <v>1088393.6000000001</v>
      </c>
      <c r="I40" s="60">
        <f>SUM(I42:I54)</f>
        <v>0</v>
      </c>
      <c r="J40" s="60">
        <f>K40+L40+M40</f>
        <v>1967334.9</v>
      </c>
      <c r="K40" s="60">
        <f>SUM(K42:K54)</f>
        <v>1007565.6</v>
      </c>
      <c r="L40" s="60">
        <f>SUM(L42:L54)</f>
        <v>959769.3</v>
      </c>
      <c r="M40" s="60">
        <f>SUM(M42:M54)</f>
        <v>0</v>
      </c>
      <c r="N40" s="60">
        <f t="shared" si="21"/>
        <v>555259.1</v>
      </c>
      <c r="O40" s="60">
        <f>SUM(O42:O54)</f>
        <v>555259.1</v>
      </c>
      <c r="P40" s="60">
        <f>SUM(P42:P54)</f>
        <v>0</v>
      </c>
      <c r="Q40" s="60">
        <f>SUM(Q42:Q54)</f>
        <v>0</v>
      </c>
      <c r="R40" s="60">
        <f t="shared" si="22"/>
        <v>0</v>
      </c>
      <c r="S40" s="60">
        <f>SUM(S42:S54)</f>
        <v>0</v>
      </c>
      <c r="T40" s="60">
        <f>SUM(T42:T54)</f>
        <v>0</v>
      </c>
      <c r="U40" s="60">
        <f>SUM(U42:U54)</f>
        <v>0</v>
      </c>
      <c r="V40" s="35">
        <f t="shared" si="8"/>
        <v>0.879</v>
      </c>
    </row>
    <row r="41" spans="1:101" ht="22.5" customHeight="1" x14ac:dyDescent="0.25">
      <c r="A41" s="10"/>
      <c r="B41" s="20" t="s">
        <v>24</v>
      </c>
      <c r="C41" s="28"/>
      <c r="D41" s="30"/>
      <c r="E41" s="28"/>
      <c r="F41" s="60"/>
      <c r="G41" s="63"/>
      <c r="H41" s="63"/>
      <c r="I41" s="63"/>
      <c r="J41" s="60"/>
      <c r="K41" s="63"/>
      <c r="L41" s="63"/>
      <c r="M41" s="63"/>
      <c r="N41" s="60"/>
      <c r="O41" s="63"/>
      <c r="P41" s="63"/>
      <c r="Q41" s="63"/>
      <c r="R41" s="60"/>
      <c r="S41" s="63"/>
      <c r="T41" s="63"/>
      <c r="U41" s="63"/>
      <c r="V41" s="35"/>
    </row>
    <row r="42" spans="1:101" ht="64.5" customHeight="1" x14ac:dyDescent="0.25">
      <c r="A42" s="10"/>
      <c r="B42" s="41" t="s">
        <v>67</v>
      </c>
      <c r="C42" s="28" t="s">
        <v>68</v>
      </c>
      <c r="D42" s="30" t="s">
        <v>69</v>
      </c>
      <c r="E42" s="30" t="s">
        <v>70</v>
      </c>
      <c r="F42" s="60">
        <f t="shared" si="0"/>
        <v>266693.5</v>
      </c>
      <c r="G42" s="63">
        <v>11271.86</v>
      </c>
      <c r="H42" s="63">
        <v>255421.68</v>
      </c>
      <c r="I42" s="63"/>
      <c r="J42" s="60">
        <f t="shared" ref="J42:J58" si="27">SUM(K42:M42)</f>
        <v>147530.5</v>
      </c>
      <c r="K42" s="63">
        <v>6236.6</v>
      </c>
      <c r="L42" s="63">
        <v>141293.9</v>
      </c>
      <c r="M42" s="63"/>
      <c r="N42" s="60">
        <f t="shared" si="21"/>
        <v>0</v>
      </c>
      <c r="O42" s="63">
        <v>0</v>
      </c>
      <c r="P42" s="63">
        <v>0</v>
      </c>
      <c r="Q42" s="63"/>
      <c r="R42" s="60">
        <f t="shared" si="22"/>
        <v>0</v>
      </c>
      <c r="S42" s="63">
        <v>0</v>
      </c>
      <c r="T42" s="63">
        <v>0</v>
      </c>
      <c r="U42" s="63"/>
      <c r="V42" s="35">
        <f t="shared" si="8"/>
        <v>0.55300000000000005</v>
      </c>
      <c r="W42" s="7"/>
      <c r="X42" s="7"/>
    </row>
    <row r="43" spans="1:101" ht="66" customHeight="1" x14ac:dyDescent="0.25">
      <c r="A43" s="10"/>
      <c r="B43" s="41" t="s">
        <v>71</v>
      </c>
      <c r="C43" s="28" t="s">
        <v>44</v>
      </c>
      <c r="D43" s="30" t="s">
        <v>45</v>
      </c>
      <c r="E43" s="28" t="s">
        <v>72</v>
      </c>
      <c r="F43" s="60">
        <f t="shared" si="0"/>
        <v>36158.6</v>
      </c>
      <c r="G43" s="63">
        <v>1528.54</v>
      </c>
      <c r="H43" s="63">
        <v>34630.1</v>
      </c>
      <c r="I43" s="63"/>
      <c r="J43" s="60">
        <f t="shared" si="27"/>
        <v>36158.6</v>
      </c>
      <c r="K43" s="63">
        <v>1528.5</v>
      </c>
      <c r="L43" s="63">
        <v>34630.1</v>
      </c>
      <c r="M43" s="63"/>
      <c r="N43" s="60">
        <f t="shared" si="21"/>
        <v>0</v>
      </c>
      <c r="O43" s="63">
        <v>0</v>
      </c>
      <c r="P43" s="63">
        <v>0</v>
      </c>
      <c r="Q43" s="63"/>
      <c r="R43" s="60">
        <f t="shared" si="22"/>
        <v>0</v>
      </c>
      <c r="S43" s="63">
        <v>0</v>
      </c>
      <c r="T43" s="63">
        <v>0</v>
      </c>
      <c r="U43" s="63"/>
      <c r="V43" s="35">
        <f t="shared" si="8"/>
        <v>1</v>
      </c>
    </row>
    <row r="44" spans="1:101" ht="129.75" customHeight="1" x14ac:dyDescent="0.25">
      <c r="A44" s="10"/>
      <c r="B44" s="41" t="s">
        <v>73</v>
      </c>
      <c r="C44" s="28" t="s">
        <v>44</v>
      </c>
      <c r="D44" s="30" t="s">
        <v>45</v>
      </c>
      <c r="E44" s="28" t="s">
        <v>74</v>
      </c>
      <c r="F44" s="60">
        <f t="shared" si="0"/>
        <v>19413.2</v>
      </c>
      <c r="G44" s="63">
        <v>820.6</v>
      </c>
      <c r="H44" s="63">
        <v>18592.599999999999</v>
      </c>
      <c r="I44" s="63"/>
      <c r="J44" s="60">
        <f t="shared" si="27"/>
        <v>19413.2</v>
      </c>
      <c r="K44" s="63">
        <v>820.6</v>
      </c>
      <c r="L44" s="63">
        <v>18592.599999999999</v>
      </c>
      <c r="M44" s="63"/>
      <c r="N44" s="60">
        <f t="shared" si="21"/>
        <v>0</v>
      </c>
      <c r="O44" s="63"/>
      <c r="P44" s="63"/>
      <c r="Q44" s="63"/>
      <c r="R44" s="60">
        <f t="shared" si="22"/>
        <v>0</v>
      </c>
      <c r="S44" s="63"/>
      <c r="T44" s="63"/>
      <c r="U44" s="63"/>
      <c r="V44" s="35">
        <f t="shared" si="8"/>
        <v>1</v>
      </c>
    </row>
    <row r="45" spans="1:101" ht="168" customHeight="1" x14ac:dyDescent="0.25">
      <c r="A45" s="10"/>
      <c r="B45" s="41" t="s">
        <v>75</v>
      </c>
      <c r="C45" s="28" t="s">
        <v>44</v>
      </c>
      <c r="D45" s="30" t="s">
        <v>45</v>
      </c>
      <c r="E45" s="28" t="s">
        <v>76</v>
      </c>
      <c r="F45" s="60">
        <f t="shared" si="0"/>
        <v>0</v>
      </c>
      <c r="G45" s="63">
        <v>0</v>
      </c>
      <c r="H45" s="63">
        <v>0</v>
      </c>
      <c r="I45" s="63"/>
      <c r="J45" s="60">
        <f t="shared" si="27"/>
        <v>0</v>
      </c>
      <c r="K45" s="63">
        <v>0</v>
      </c>
      <c r="L45" s="63"/>
      <c r="M45" s="63"/>
      <c r="N45" s="60">
        <f t="shared" si="21"/>
        <v>0</v>
      </c>
      <c r="O45" s="63"/>
      <c r="P45" s="63"/>
      <c r="Q45" s="63"/>
      <c r="R45" s="60">
        <f t="shared" si="22"/>
        <v>0</v>
      </c>
      <c r="S45" s="63"/>
      <c r="T45" s="63"/>
      <c r="U45" s="63"/>
      <c r="V45" s="35" t="e">
        <f t="shared" si="8"/>
        <v>#DIV/0!</v>
      </c>
    </row>
    <row r="46" spans="1:101" ht="138.75" customHeight="1" x14ac:dyDescent="0.25">
      <c r="A46" s="10"/>
      <c r="B46" s="41" t="s">
        <v>306</v>
      </c>
      <c r="C46" s="28" t="s">
        <v>44</v>
      </c>
      <c r="D46" s="30" t="s">
        <v>45</v>
      </c>
      <c r="E46" s="75" t="s">
        <v>305</v>
      </c>
      <c r="F46" s="60">
        <f t="shared" si="0"/>
        <v>32639.200000000001</v>
      </c>
      <c r="G46" s="63">
        <v>1379.8</v>
      </c>
      <c r="H46" s="63">
        <v>31259.4</v>
      </c>
      <c r="I46" s="63"/>
      <c r="J46" s="60">
        <f t="shared" si="27"/>
        <v>32639.200000000001</v>
      </c>
      <c r="K46" s="63">
        <v>1379.8</v>
      </c>
      <c r="L46" s="63">
        <v>31259.4</v>
      </c>
      <c r="M46" s="63"/>
      <c r="N46" s="60">
        <f t="shared" si="21"/>
        <v>0</v>
      </c>
      <c r="O46" s="63"/>
      <c r="P46" s="63"/>
      <c r="Q46" s="63"/>
      <c r="R46" s="60">
        <f t="shared" si="22"/>
        <v>0</v>
      </c>
      <c r="S46" s="63"/>
      <c r="T46" s="63"/>
      <c r="U46" s="63"/>
      <c r="V46" s="35">
        <f t="shared" si="8"/>
        <v>1</v>
      </c>
    </row>
    <row r="47" spans="1:101" ht="138.75" customHeight="1" x14ac:dyDescent="0.25">
      <c r="A47" s="10"/>
      <c r="B47" s="41" t="s">
        <v>306</v>
      </c>
      <c r="C47" s="28" t="s">
        <v>68</v>
      </c>
      <c r="D47" s="30" t="s">
        <v>69</v>
      </c>
      <c r="E47" s="75" t="s">
        <v>305</v>
      </c>
      <c r="F47" s="60">
        <f t="shared" si="0"/>
        <v>781527.6</v>
      </c>
      <c r="G47" s="63">
        <v>33037.800000000003</v>
      </c>
      <c r="H47" s="63">
        <v>748489.8</v>
      </c>
      <c r="I47" s="63"/>
      <c r="J47" s="60">
        <f t="shared" si="27"/>
        <v>766391.2</v>
      </c>
      <c r="K47" s="63">
        <v>32397.9</v>
      </c>
      <c r="L47" s="63">
        <v>733993.3</v>
      </c>
      <c r="M47" s="63"/>
      <c r="N47" s="60">
        <f t="shared" si="21"/>
        <v>0</v>
      </c>
      <c r="O47" s="63">
        <v>0</v>
      </c>
      <c r="P47" s="63"/>
      <c r="Q47" s="63"/>
      <c r="R47" s="60">
        <f t="shared" si="22"/>
        <v>0</v>
      </c>
      <c r="S47" s="63"/>
      <c r="T47" s="63"/>
      <c r="U47" s="63"/>
      <c r="V47" s="35">
        <f t="shared" si="8"/>
        <v>0.98099999999999998</v>
      </c>
    </row>
    <row r="48" spans="1:101" ht="96.75" customHeight="1" x14ac:dyDescent="0.25">
      <c r="A48" s="10"/>
      <c r="B48" s="41" t="s">
        <v>77</v>
      </c>
      <c r="C48" s="28" t="s">
        <v>68</v>
      </c>
      <c r="D48" s="30" t="s">
        <v>69</v>
      </c>
      <c r="E48" s="28" t="s">
        <v>80</v>
      </c>
      <c r="F48" s="60">
        <f t="shared" si="0"/>
        <v>116236.2</v>
      </c>
      <c r="G48" s="63">
        <v>116236.18</v>
      </c>
      <c r="H48" s="63">
        <v>0</v>
      </c>
      <c r="I48" s="63"/>
      <c r="J48" s="60">
        <f t="shared" si="27"/>
        <v>98121.600000000006</v>
      </c>
      <c r="K48" s="63">
        <v>98121.600000000006</v>
      </c>
      <c r="L48" s="63">
        <v>0</v>
      </c>
      <c r="M48" s="63"/>
      <c r="N48" s="60">
        <f t="shared" si="21"/>
        <v>0</v>
      </c>
      <c r="O48" s="63"/>
      <c r="P48" s="63"/>
      <c r="Q48" s="63"/>
      <c r="R48" s="60">
        <f t="shared" si="22"/>
        <v>0</v>
      </c>
      <c r="S48" s="63"/>
      <c r="T48" s="63"/>
      <c r="U48" s="63"/>
      <c r="V48" s="35">
        <f t="shared" si="8"/>
        <v>0.84399999999999997</v>
      </c>
    </row>
    <row r="49" spans="1:22" ht="88.5" customHeight="1" x14ac:dyDescent="0.25">
      <c r="A49" s="10"/>
      <c r="B49" s="41" t="s">
        <v>77</v>
      </c>
      <c r="C49" s="28" t="s">
        <v>78</v>
      </c>
      <c r="D49" s="30" t="s">
        <v>79</v>
      </c>
      <c r="E49" s="28" t="s">
        <v>80</v>
      </c>
      <c r="F49" s="60">
        <f t="shared" si="0"/>
        <v>67970.5</v>
      </c>
      <c r="G49" s="63">
        <v>67970.5</v>
      </c>
      <c r="H49" s="63">
        <v>0</v>
      </c>
      <c r="I49" s="63"/>
      <c r="J49" s="60">
        <f t="shared" si="27"/>
        <v>67947.7</v>
      </c>
      <c r="K49" s="63">
        <v>67947.7</v>
      </c>
      <c r="L49" s="63">
        <v>0</v>
      </c>
      <c r="M49" s="63"/>
      <c r="N49" s="60">
        <f t="shared" si="21"/>
        <v>0</v>
      </c>
      <c r="O49" s="63">
        <v>0</v>
      </c>
      <c r="P49" s="63">
        <v>0</v>
      </c>
      <c r="Q49" s="63"/>
      <c r="R49" s="60">
        <f t="shared" si="22"/>
        <v>0</v>
      </c>
      <c r="S49" s="63">
        <v>0</v>
      </c>
      <c r="T49" s="63">
        <v>0</v>
      </c>
      <c r="U49" s="63"/>
      <c r="V49" s="35">
        <f t="shared" si="8"/>
        <v>1</v>
      </c>
    </row>
    <row r="50" spans="1:22" ht="112.5" customHeight="1" x14ac:dyDescent="0.25">
      <c r="A50" s="10"/>
      <c r="B50" s="41" t="s">
        <v>81</v>
      </c>
      <c r="C50" s="28" t="s">
        <v>44</v>
      </c>
      <c r="D50" s="30" t="s">
        <v>45</v>
      </c>
      <c r="E50" s="28" t="s">
        <v>82</v>
      </c>
      <c r="F50" s="60">
        <f t="shared" si="0"/>
        <v>5184.8</v>
      </c>
      <c r="G50" s="63">
        <v>5184.8</v>
      </c>
      <c r="H50" s="63">
        <v>0</v>
      </c>
      <c r="I50" s="63"/>
      <c r="J50" s="60">
        <f t="shared" si="27"/>
        <v>5184.8</v>
      </c>
      <c r="K50" s="63">
        <v>5184.8</v>
      </c>
      <c r="L50" s="118">
        <v>0</v>
      </c>
      <c r="M50" s="63"/>
      <c r="N50" s="60">
        <f t="shared" si="21"/>
        <v>0</v>
      </c>
      <c r="O50" s="63">
        <v>0</v>
      </c>
      <c r="P50" s="63">
        <v>0</v>
      </c>
      <c r="Q50" s="63"/>
      <c r="R50" s="60">
        <f t="shared" si="22"/>
        <v>0</v>
      </c>
      <c r="S50" s="63">
        <v>0</v>
      </c>
      <c r="T50" s="63">
        <v>0</v>
      </c>
      <c r="U50" s="63"/>
      <c r="V50" s="35">
        <f t="shared" si="8"/>
        <v>1</v>
      </c>
    </row>
    <row r="51" spans="1:22" ht="166.5" customHeight="1" x14ac:dyDescent="0.25">
      <c r="A51" s="10"/>
      <c r="B51" s="41" t="s">
        <v>298</v>
      </c>
      <c r="C51" s="28" t="s">
        <v>44</v>
      </c>
      <c r="D51" s="30" t="s">
        <v>45</v>
      </c>
      <c r="E51" s="28" t="s">
        <v>297</v>
      </c>
      <c r="F51" s="60">
        <f t="shared" si="0"/>
        <v>1866.8</v>
      </c>
      <c r="G51" s="63">
        <v>1866.8</v>
      </c>
      <c r="H51" s="63">
        <v>0</v>
      </c>
      <c r="I51" s="63"/>
      <c r="J51" s="60">
        <f t="shared" si="27"/>
        <v>1866.8</v>
      </c>
      <c r="K51" s="63">
        <v>1866.8</v>
      </c>
      <c r="L51" s="118">
        <v>0</v>
      </c>
      <c r="M51" s="63"/>
      <c r="N51" s="60">
        <f t="shared" si="21"/>
        <v>0</v>
      </c>
      <c r="O51" s="63"/>
      <c r="P51" s="63"/>
      <c r="Q51" s="63"/>
      <c r="R51" s="60">
        <f t="shared" si="22"/>
        <v>0</v>
      </c>
      <c r="S51" s="63"/>
      <c r="T51" s="63"/>
      <c r="U51" s="63"/>
      <c r="V51" s="35">
        <f t="shared" si="8"/>
        <v>1</v>
      </c>
    </row>
    <row r="52" spans="1:22" ht="113.25" customHeight="1" x14ac:dyDescent="0.25">
      <c r="A52" s="10"/>
      <c r="B52" s="41" t="s">
        <v>83</v>
      </c>
      <c r="C52" s="28" t="s">
        <v>44</v>
      </c>
      <c r="D52" s="30" t="s">
        <v>45</v>
      </c>
      <c r="E52" s="75" t="s">
        <v>84</v>
      </c>
      <c r="F52" s="60">
        <f t="shared" si="0"/>
        <v>0</v>
      </c>
      <c r="G52" s="63">
        <v>0</v>
      </c>
      <c r="H52" s="63">
        <v>0</v>
      </c>
      <c r="I52" s="63"/>
      <c r="J52" s="60">
        <f t="shared" si="27"/>
        <v>0</v>
      </c>
      <c r="K52" s="63"/>
      <c r="L52" s="118"/>
      <c r="M52" s="63"/>
      <c r="N52" s="60">
        <f t="shared" si="21"/>
        <v>0</v>
      </c>
      <c r="O52" s="63">
        <v>0</v>
      </c>
      <c r="P52" s="63">
        <v>0</v>
      </c>
      <c r="Q52" s="63"/>
      <c r="R52" s="60">
        <f t="shared" si="22"/>
        <v>0</v>
      </c>
      <c r="S52" s="63"/>
      <c r="T52" s="63"/>
      <c r="U52" s="63"/>
      <c r="V52" s="35" t="e">
        <f t="shared" si="8"/>
        <v>#DIV/0!</v>
      </c>
    </row>
    <row r="53" spans="1:22" ht="176.25" customHeight="1" x14ac:dyDescent="0.25">
      <c r="A53" s="10"/>
      <c r="B53" s="41" t="s">
        <v>308</v>
      </c>
      <c r="C53" s="28" t="s">
        <v>44</v>
      </c>
      <c r="D53" s="30" t="s">
        <v>45</v>
      </c>
      <c r="E53" s="75" t="s">
        <v>307</v>
      </c>
      <c r="F53" s="60">
        <f t="shared" si="0"/>
        <v>360251.9</v>
      </c>
      <c r="G53" s="63">
        <v>360251.91</v>
      </c>
      <c r="H53" s="63">
        <v>0</v>
      </c>
      <c r="I53" s="63"/>
      <c r="J53" s="60">
        <f t="shared" si="27"/>
        <v>321645.40000000002</v>
      </c>
      <c r="K53" s="63">
        <f>178591+143054.4</f>
        <v>321645.40000000002</v>
      </c>
      <c r="L53" s="118">
        <v>0</v>
      </c>
      <c r="M53" s="63"/>
      <c r="N53" s="60">
        <f t="shared" si="21"/>
        <v>424785.1</v>
      </c>
      <c r="O53" s="63">
        <v>424785.1</v>
      </c>
      <c r="P53" s="63"/>
      <c r="Q53" s="63"/>
      <c r="R53" s="60">
        <f t="shared" si="22"/>
        <v>0</v>
      </c>
      <c r="S53" s="63"/>
      <c r="T53" s="63"/>
      <c r="U53" s="63"/>
      <c r="V53" s="35">
        <f t="shared" si="8"/>
        <v>0.89300000000000002</v>
      </c>
    </row>
    <row r="54" spans="1:22" ht="148.5" customHeight="1" x14ac:dyDescent="0.25">
      <c r="A54" s="10"/>
      <c r="B54" s="41" t="s">
        <v>308</v>
      </c>
      <c r="C54" s="28" t="s">
        <v>68</v>
      </c>
      <c r="D54" s="30" t="s">
        <v>69</v>
      </c>
      <c r="E54" s="75" t="s">
        <v>307</v>
      </c>
      <c r="F54" s="60">
        <f t="shared" si="0"/>
        <v>551032.6</v>
      </c>
      <c r="G54" s="63">
        <v>551032.63</v>
      </c>
      <c r="H54" s="63">
        <v>0</v>
      </c>
      <c r="I54" s="63"/>
      <c r="J54" s="60">
        <f t="shared" si="27"/>
        <v>470435.9</v>
      </c>
      <c r="K54" s="63">
        <f>422648.5+47787.4</f>
        <v>470435.9</v>
      </c>
      <c r="L54" s="63">
        <v>0</v>
      </c>
      <c r="M54" s="63"/>
      <c r="N54" s="60">
        <f t="shared" si="21"/>
        <v>130474</v>
      </c>
      <c r="O54" s="63">
        <v>130474</v>
      </c>
      <c r="P54" s="63">
        <v>0</v>
      </c>
      <c r="Q54" s="63"/>
      <c r="R54" s="60">
        <f t="shared" si="22"/>
        <v>0</v>
      </c>
      <c r="S54" s="63">
        <v>0</v>
      </c>
      <c r="T54" s="63">
        <v>0</v>
      </c>
      <c r="U54" s="63"/>
      <c r="V54" s="35">
        <f t="shared" si="8"/>
        <v>0.85399999999999998</v>
      </c>
    </row>
    <row r="55" spans="1:22" s="42" customFormat="1" ht="59.45" customHeight="1" x14ac:dyDescent="0.2">
      <c r="A55" s="10" t="s">
        <v>85</v>
      </c>
      <c r="B55" s="23" t="s">
        <v>86</v>
      </c>
      <c r="C55" s="24" t="s">
        <v>23</v>
      </c>
      <c r="D55" s="43" t="s">
        <v>23</v>
      </c>
      <c r="E55" s="24" t="s">
        <v>23</v>
      </c>
      <c r="F55" s="60">
        <f t="shared" si="0"/>
        <v>25705.8</v>
      </c>
      <c r="G55" s="60">
        <f>G57</f>
        <v>514.1</v>
      </c>
      <c r="H55" s="60">
        <f t="shared" ref="H55:I58" si="28">H57</f>
        <v>25191.7</v>
      </c>
      <c r="I55" s="60">
        <f t="shared" si="28"/>
        <v>0</v>
      </c>
      <c r="J55" s="60">
        <f>SUM(K55:M55)</f>
        <v>25705.8</v>
      </c>
      <c r="K55" s="60">
        <f>K57</f>
        <v>514.1</v>
      </c>
      <c r="L55" s="60">
        <f>L57</f>
        <v>25191.7</v>
      </c>
      <c r="M55" s="60">
        <f t="shared" ref="L55:M58" si="29">M57</f>
        <v>0</v>
      </c>
      <c r="N55" s="60">
        <f t="shared" si="21"/>
        <v>7463.3</v>
      </c>
      <c r="O55" s="60">
        <f>O57</f>
        <v>149.30000000000001</v>
      </c>
      <c r="P55" s="60">
        <f t="shared" ref="P55:Q58" si="30">P57</f>
        <v>7314</v>
      </c>
      <c r="Q55" s="60">
        <f t="shared" si="30"/>
        <v>0</v>
      </c>
      <c r="R55" s="60">
        <f t="shared" si="22"/>
        <v>86769.8</v>
      </c>
      <c r="S55" s="60">
        <f>S57</f>
        <v>1735.4</v>
      </c>
      <c r="T55" s="60">
        <f t="shared" ref="T55:U58" si="31">T57</f>
        <v>85034.4</v>
      </c>
      <c r="U55" s="60">
        <f t="shared" si="31"/>
        <v>0</v>
      </c>
      <c r="V55" s="35">
        <f t="shared" si="8"/>
        <v>1</v>
      </c>
    </row>
    <row r="56" spans="1:22" ht="18.75" customHeight="1" x14ac:dyDescent="0.25">
      <c r="A56" s="10"/>
      <c r="B56" s="41" t="s">
        <v>24</v>
      </c>
      <c r="C56" s="24"/>
      <c r="D56" s="43"/>
      <c r="E56" s="24"/>
      <c r="F56" s="60"/>
      <c r="G56" s="63"/>
      <c r="H56" s="63"/>
      <c r="I56" s="63"/>
      <c r="J56" s="60"/>
      <c r="K56" s="63"/>
      <c r="L56" s="63"/>
      <c r="M56" s="63"/>
      <c r="N56" s="60"/>
      <c r="O56" s="63"/>
      <c r="P56" s="63"/>
      <c r="Q56" s="63"/>
      <c r="R56" s="60"/>
      <c r="S56" s="63"/>
      <c r="T56" s="63"/>
      <c r="U56" s="63"/>
      <c r="V56" s="35"/>
    </row>
    <row r="57" spans="1:22" ht="80.25" customHeight="1" x14ac:dyDescent="0.25">
      <c r="A57" s="10"/>
      <c r="B57" s="41" t="s">
        <v>87</v>
      </c>
      <c r="C57" s="28" t="s">
        <v>44</v>
      </c>
      <c r="D57" s="30" t="s">
        <v>45</v>
      </c>
      <c r="E57" s="28" t="s">
        <v>88</v>
      </c>
      <c r="F57" s="60">
        <f t="shared" si="0"/>
        <v>25705.8</v>
      </c>
      <c r="G57" s="63">
        <v>514.1</v>
      </c>
      <c r="H57" s="63">
        <v>25191.7</v>
      </c>
      <c r="I57" s="63"/>
      <c r="J57" s="60">
        <f t="shared" si="27"/>
        <v>25705.8</v>
      </c>
      <c r="K57" s="63">
        <v>514.1</v>
      </c>
      <c r="L57" s="63">
        <v>25191.69</v>
      </c>
      <c r="M57" s="63"/>
      <c r="N57" s="60">
        <f t="shared" si="21"/>
        <v>7463.3</v>
      </c>
      <c r="O57" s="63">
        <v>149.30000000000001</v>
      </c>
      <c r="P57" s="63">
        <v>7314</v>
      </c>
      <c r="Q57" s="63"/>
      <c r="R57" s="60">
        <f t="shared" si="22"/>
        <v>86769.8</v>
      </c>
      <c r="S57" s="63">
        <v>1735.4</v>
      </c>
      <c r="T57" s="63">
        <v>85034.4</v>
      </c>
      <c r="U57" s="63"/>
      <c r="V57" s="35">
        <f t="shared" si="8"/>
        <v>1</v>
      </c>
    </row>
    <row r="58" spans="1:22" s="42" customFormat="1" ht="36.75" customHeight="1" x14ac:dyDescent="0.2">
      <c r="A58" s="10" t="s">
        <v>89</v>
      </c>
      <c r="B58" s="23" t="s">
        <v>90</v>
      </c>
      <c r="C58" s="24" t="s">
        <v>23</v>
      </c>
      <c r="D58" s="43" t="s">
        <v>23</v>
      </c>
      <c r="E58" s="24" t="s">
        <v>23</v>
      </c>
      <c r="F58" s="60">
        <f t="shared" si="0"/>
        <v>1789</v>
      </c>
      <c r="G58" s="60">
        <f>G60</f>
        <v>35.799999999999997</v>
      </c>
      <c r="H58" s="60">
        <f t="shared" si="28"/>
        <v>1753.2</v>
      </c>
      <c r="I58" s="60">
        <f t="shared" si="28"/>
        <v>0</v>
      </c>
      <c r="J58" s="60">
        <f t="shared" si="27"/>
        <v>1789</v>
      </c>
      <c r="K58" s="60">
        <f>K60</f>
        <v>35.799999999999997</v>
      </c>
      <c r="L58" s="60">
        <f t="shared" si="29"/>
        <v>1753.2</v>
      </c>
      <c r="M58" s="60">
        <f t="shared" si="29"/>
        <v>0</v>
      </c>
      <c r="N58" s="60">
        <f t="shared" si="21"/>
        <v>1845</v>
      </c>
      <c r="O58" s="60">
        <f>O60</f>
        <v>36.9</v>
      </c>
      <c r="P58" s="60">
        <f t="shared" si="30"/>
        <v>1808.1</v>
      </c>
      <c r="Q58" s="60">
        <f t="shared" si="30"/>
        <v>0</v>
      </c>
      <c r="R58" s="60">
        <f t="shared" si="22"/>
        <v>1484</v>
      </c>
      <c r="S58" s="60">
        <f>S60</f>
        <v>29.7</v>
      </c>
      <c r="T58" s="60">
        <f t="shared" si="31"/>
        <v>1454.3</v>
      </c>
      <c r="U58" s="60">
        <f t="shared" si="31"/>
        <v>0</v>
      </c>
      <c r="V58" s="35">
        <f t="shared" si="8"/>
        <v>1</v>
      </c>
    </row>
    <row r="59" spans="1:22" ht="18.75" customHeight="1" x14ac:dyDescent="0.25">
      <c r="A59" s="10"/>
      <c r="B59" s="41" t="s">
        <v>24</v>
      </c>
      <c r="C59" s="28"/>
      <c r="D59" s="30"/>
      <c r="E59" s="28"/>
      <c r="F59" s="60"/>
      <c r="G59" s="63"/>
      <c r="H59" s="63"/>
      <c r="I59" s="63"/>
      <c r="J59" s="60"/>
      <c r="K59" s="63"/>
      <c r="L59" s="63"/>
      <c r="M59" s="63"/>
      <c r="N59" s="60"/>
      <c r="O59" s="63"/>
      <c r="P59" s="63"/>
      <c r="Q59" s="63"/>
      <c r="R59" s="60"/>
      <c r="S59" s="63"/>
      <c r="T59" s="63"/>
      <c r="U59" s="63"/>
      <c r="V59" s="35"/>
    </row>
    <row r="60" spans="1:22" ht="138.75" customHeight="1" x14ac:dyDescent="0.25">
      <c r="A60" s="10"/>
      <c r="B60" s="41" t="s">
        <v>91</v>
      </c>
      <c r="C60" s="28" t="s">
        <v>44</v>
      </c>
      <c r="D60" s="30" t="s">
        <v>45</v>
      </c>
      <c r="E60" s="28" t="s">
        <v>92</v>
      </c>
      <c r="F60" s="60">
        <f t="shared" si="0"/>
        <v>1789</v>
      </c>
      <c r="G60" s="63">
        <v>35.799999999999997</v>
      </c>
      <c r="H60" s="63">
        <v>1753.2</v>
      </c>
      <c r="I60" s="63"/>
      <c r="J60" s="60">
        <f>SUM(K60:M60)</f>
        <v>1789</v>
      </c>
      <c r="K60" s="63">
        <v>35.799999999999997</v>
      </c>
      <c r="L60" s="63">
        <v>1753.2</v>
      </c>
      <c r="M60" s="63"/>
      <c r="N60" s="60">
        <f t="shared" si="21"/>
        <v>1845</v>
      </c>
      <c r="O60" s="63">
        <v>36.9</v>
      </c>
      <c r="P60" s="63">
        <v>1808.1</v>
      </c>
      <c r="Q60" s="63"/>
      <c r="R60" s="60">
        <f t="shared" si="22"/>
        <v>1484</v>
      </c>
      <c r="S60" s="63">
        <v>29.7</v>
      </c>
      <c r="T60" s="63">
        <v>1454.3</v>
      </c>
      <c r="U60" s="63"/>
      <c r="V60" s="35">
        <f t="shared" si="8"/>
        <v>1</v>
      </c>
    </row>
    <row r="61" spans="1:22" ht="63.75" customHeight="1" x14ac:dyDescent="0.25">
      <c r="A61" s="10" t="s">
        <v>327</v>
      </c>
      <c r="B61" s="23" t="s">
        <v>328</v>
      </c>
      <c r="C61" s="24" t="s">
        <v>23</v>
      </c>
      <c r="D61" s="43" t="s">
        <v>23</v>
      </c>
      <c r="E61" s="24" t="s">
        <v>23</v>
      </c>
      <c r="F61" s="60">
        <f t="shared" si="0"/>
        <v>0</v>
      </c>
      <c r="G61" s="63">
        <f>G63</f>
        <v>0</v>
      </c>
      <c r="H61" s="63">
        <f t="shared" ref="H61:I61" si="32">H63</f>
        <v>0</v>
      </c>
      <c r="I61" s="63">
        <f t="shared" si="32"/>
        <v>0</v>
      </c>
      <c r="J61" s="60">
        <f t="shared" ref="J61:J63" si="33">SUM(K61:M61)</f>
        <v>0</v>
      </c>
      <c r="K61" s="63">
        <f>K63</f>
        <v>0</v>
      </c>
      <c r="L61" s="63">
        <f t="shared" ref="L61:M61" si="34">L63</f>
        <v>0</v>
      </c>
      <c r="M61" s="63">
        <f t="shared" si="34"/>
        <v>0</v>
      </c>
      <c r="N61" s="60">
        <f t="shared" si="21"/>
        <v>70620.3</v>
      </c>
      <c r="O61" s="63">
        <f>O63</f>
        <v>0</v>
      </c>
      <c r="P61" s="63">
        <f t="shared" ref="P61:Q61" si="35">P63</f>
        <v>70620.3</v>
      </c>
      <c r="Q61" s="63">
        <f t="shared" si="35"/>
        <v>0</v>
      </c>
      <c r="R61" s="60">
        <f t="shared" si="22"/>
        <v>0</v>
      </c>
      <c r="S61" s="63">
        <f>S63</f>
        <v>0</v>
      </c>
      <c r="T61" s="63">
        <f t="shared" ref="T61:U61" si="36">T63</f>
        <v>0</v>
      </c>
      <c r="U61" s="63">
        <f t="shared" si="36"/>
        <v>0</v>
      </c>
      <c r="V61" s="35" t="e">
        <f t="shared" si="8"/>
        <v>#DIV/0!</v>
      </c>
    </row>
    <row r="62" spans="1:22" ht="26.25" customHeight="1" x14ac:dyDescent="0.25">
      <c r="A62" s="10"/>
      <c r="B62" s="41" t="s">
        <v>24</v>
      </c>
      <c r="C62" s="28"/>
      <c r="D62" s="30"/>
      <c r="E62" s="28"/>
      <c r="F62" s="60">
        <f t="shared" si="0"/>
        <v>0</v>
      </c>
      <c r="G62" s="63"/>
      <c r="H62" s="63"/>
      <c r="I62" s="63"/>
      <c r="J62" s="60"/>
      <c r="K62" s="63"/>
      <c r="L62" s="63"/>
      <c r="M62" s="63"/>
      <c r="N62" s="60"/>
      <c r="O62" s="63"/>
      <c r="P62" s="63"/>
      <c r="Q62" s="63"/>
      <c r="R62" s="60"/>
      <c r="S62" s="63"/>
      <c r="T62" s="63"/>
      <c r="U62" s="63"/>
      <c r="V62" s="35"/>
    </row>
    <row r="63" spans="1:22" ht="156" customHeight="1" x14ac:dyDescent="0.25">
      <c r="A63" s="10"/>
      <c r="B63" s="41" t="s">
        <v>330</v>
      </c>
      <c r="C63" s="28" t="s">
        <v>44</v>
      </c>
      <c r="D63" s="30" t="s">
        <v>45</v>
      </c>
      <c r="E63" s="28" t="s">
        <v>329</v>
      </c>
      <c r="F63" s="60">
        <f t="shared" si="0"/>
        <v>0</v>
      </c>
      <c r="G63" s="63"/>
      <c r="H63" s="63"/>
      <c r="I63" s="63"/>
      <c r="J63" s="60">
        <f t="shared" si="33"/>
        <v>0</v>
      </c>
      <c r="K63" s="63"/>
      <c r="L63" s="63"/>
      <c r="M63" s="63"/>
      <c r="N63" s="60">
        <f t="shared" si="21"/>
        <v>70620.3</v>
      </c>
      <c r="O63" s="63">
        <v>0</v>
      </c>
      <c r="P63" s="63">
        <v>70620.3</v>
      </c>
      <c r="Q63" s="63"/>
      <c r="R63" s="60">
        <f t="shared" si="22"/>
        <v>0</v>
      </c>
      <c r="S63" s="63"/>
      <c r="T63" s="63"/>
      <c r="U63" s="63"/>
      <c r="V63" s="35" t="e">
        <f t="shared" si="8"/>
        <v>#DIV/0!</v>
      </c>
    </row>
    <row r="64" spans="1:22" ht="33.6" customHeight="1" x14ac:dyDescent="0.25">
      <c r="A64" s="15" t="s">
        <v>93</v>
      </c>
      <c r="B64" s="44" t="s">
        <v>94</v>
      </c>
      <c r="C64" s="33" t="s">
        <v>23</v>
      </c>
      <c r="D64" s="33" t="s">
        <v>23</v>
      </c>
      <c r="E64" s="33" t="s">
        <v>23</v>
      </c>
      <c r="F64" s="62">
        <f t="shared" si="0"/>
        <v>5044047.9000000004</v>
      </c>
      <c r="G64" s="62">
        <f>G65+G78+G87</f>
        <v>951201</v>
      </c>
      <c r="H64" s="62">
        <f t="shared" ref="H64:I64" si="37">H65+H78+H87</f>
        <v>4063791.3</v>
      </c>
      <c r="I64" s="62">
        <f t="shared" si="37"/>
        <v>29055.599999999999</v>
      </c>
      <c r="J64" s="62">
        <f t="shared" ref="J64:J83" si="38">K64+L64+M64</f>
        <v>4631800.5</v>
      </c>
      <c r="K64" s="62">
        <f>K65+K78+K87</f>
        <v>760912.6</v>
      </c>
      <c r="L64" s="62">
        <f t="shared" ref="L64:M64" si="39">L65+L78+L87</f>
        <v>3848821.8</v>
      </c>
      <c r="M64" s="62">
        <f t="shared" si="39"/>
        <v>22066.1</v>
      </c>
      <c r="N64" s="62">
        <f t="shared" si="21"/>
        <v>5697527</v>
      </c>
      <c r="O64" s="62">
        <f>O65+O78+O87</f>
        <v>900849.2</v>
      </c>
      <c r="P64" s="62">
        <f t="shared" ref="P64:Q64" si="40">P65+P78+P87</f>
        <v>4688455.3</v>
      </c>
      <c r="Q64" s="62">
        <f t="shared" si="40"/>
        <v>108222.5</v>
      </c>
      <c r="R64" s="62">
        <f t="shared" si="22"/>
        <v>3014464.6</v>
      </c>
      <c r="S64" s="62">
        <f>S65+S78+S87</f>
        <v>641078.30000000005</v>
      </c>
      <c r="T64" s="62">
        <f t="shared" ref="T64:U64" si="41">T65+T78+T87</f>
        <v>2372106.9</v>
      </c>
      <c r="U64" s="62">
        <f t="shared" si="41"/>
        <v>1279.4000000000001</v>
      </c>
      <c r="V64" s="18">
        <f t="shared" si="8"/>
        <v>0.91800000000000004</v>
      </c>
    </row>
    <row r="65" spans="1:27" ht="31.9" customHeight="1" x14ac:dyDescent="0.25">
      <c r="A65" s="10" t="s">
        <v>95</v>
      </c>
      <c r="B65" s="23" t="s">
        <v>96</v>
      </c>
      <c r="C65" s="45" t="s">
        <v>23</v>
      </c>
      <c r="D65" s="45" t="s">
        <v>23</v>
      </c>
      <c r="E65" s="45" t="s">
        <v>23</v>
      </c>
      <c r="F65" s="60">
        <f t="shared" si="0"/>
        <v>3527302.2</v>
      </c>
      <c r="G65" s="60">
        <f>SUM(G67:G77)</f>
        <v>879750.9</v>
      </c>
      <c r="H65" s="60">
        <f>SUM(H67:H77)</f>
        <v>2630424.6</v>
      </c>
      <c r="I65" s="60">
        <f>SUM(I67:I77)</f>
        <v>17126.7</v>
      </c>
      <c r="J65" s="60">
        <f t="shared" si="38"/>
        <v>3122638.3</v>
      </c>
      <c r="K65" s="60">
        <f>SUM(K67:K77)</f>
        <v>689462.5</v>
      </c>
      <c r="L65" s="60">
        <f>SUM(L67:L77)</f>
        <v>2417053.2000000002</v>
      </c>
      <c r="M65" s="60">
        <f>SUM(M67:M77)</f>
        <v>16122.6</v>
      </c>
      <c r="N65" s="60">
        <f t="shared" si="21"/>
        <v>4304580.8</v>
      </c>
      <c r="O65" s="60">
        <f t="shared" ref="O65:U65" si="42">SUM(O67:O77)</f>
        <v>896677.1</v>
      </c>
      <c r="P65" s="60">
        <f t="shared" si="42"/>
        <v>3299681.2</v>
      </c>
      <c r="Q65" s="60">
        <f t="shared" si="42"/>
        <v>108222.5</v>
      </c>
      <c r="R65" s="60">
        <f t="shared" si="42"/>
        <v>1615197.3</v>
      </c>
      <c r="S65" s="60">
        <f t="shared" si="42"/>
        <v>636656.5</v>
      </c>
      <c r="T65" s="60">
        <f t="shared" si="42"/>
        <v>977261.4</v>
      </c>
      <c r="U65" s="60">
        <f t="shared" si="42"/>
        <v>1279.4000000000001</v>
      </c>
      <c r="V65" s="25">
        <f t="shared" si="8"/>
        <v>0.88500000000000001</v>
      </c>
      <c r="X65" s="7"/>
      <c r="Y65" s="7"/>
      <c r="Z65" s="7"/>
      <c r="AA65" s="7"/>
    </row>
    <row r="66" spans="1:27" ht="18.75" x14ac:dyDescent="0.25">
      <c r="A66" s="14"/>
      <c r="B66" s="20" t="s">
        <v>24</v>
      </c>
      <c r="C66" s="21"/>
      <c r="D66" s="21"/>
      <c r="E66" s="21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25"/>
      <c r="X66" s="7"/>
    </row>
    <row r="67" spans="1:27" s="61" customFormat="1" ht="115.5" customHeight="1" x14ac:dyDescent="0.25">
      <c r="A67" s="74"/>
      <c r="B67" s="82" t="s">
        <v>316</v>
      </c>
      <c r="C67" s="75" t="s">
        <v>68</v>
      </c>
      <c r="D67" s="76" t="s">
        <v>69</v>
      </c>
      <c r="E67" s="78" t="s">
        <v>315</v>
      </c>
      <c r="F67" s="60">
        <f t="shared" si="0"/>
        <v>233525.6</v>
      </c>
      <c r="G67" s="63">
        <v>4665.8</v>
      </c>
      <c r="H67" s="63">
        <v>228626.3</v>
      </c>
      <c r="I67" s="63">
        <v>233.5</v>
      </c>
      <c r="J67" s="60">
        <f t="shared" si="38"/>
        <v>233477.2</v>
      </c>
      <c r="K67" s="63">
        <v>4664.8999999999996</v>
      </c>
      <c r="L67" s="63">
        <v>228578.8</v>
      </c>
      <c r="M67" s="63">
        <v>233.5</v>
      </c>
      <c r="N67" s="60">
        <f t="shared" si="21"/>
        <v>558769.30000000005</v>
      </c>
      <c r="O67" s="63">
        <v>11164.2</v>
      </c>
      <c r="P67" s="63">
        <v>547046.30000000005</v>
      </c>
      <c r="Q67" s="63">
        <v>558.79999999999995</v>
      </c>
      <c r="R67" s="60">
        <f t="shared" ref="R67:R116" si="43">S67+T67+U67</f>
        <v>513536.3</v>
      </c>
      <c r="S67" s="63">
        <v>10260.5</v>
      </c>
      <c r="T67" s="63">
        <v>502762.3</v>
      </c>
      <c r="U67" s="63">
        <v>513.5</v>
      </c>
      <c r="V67" s="69">
        <f t="shared" si="8"/>
        <v>1</v>
      </c>
    </row>
    <row r="68" spans="1:27" s="61" customFormat="1" ht="63" customHeight="1" x14ac:dyDescent="0.25">
      <c r="A68" s="74"/>
      <c r="B68" s="82" t="s">
        <v>97</v>
      </c>
      <c r="C68" s="75" t="s">
        <v>98</v>
      </c>
      <c r="D68" s="76" t="s">
        <v>99</v>
      </c>
      <c r="E68" s="78" t="s">
        <v>100</v>
      </c>
      <c r="F68" s="60">
        <f t="shared" si="0"/>
        <v>26762.799999999999</v>
      </c>
      <c r="G68" s="63">
        <v>535.20000000000005</v>
      </c>
      <c r="H68" s="63">
        <v>26227.599999999999</v>
      </c>
      <c r="I68" s="63">
        <v>0</v>
      </c>
      <c r="J68" s="60">
        <f t="shared" si="38"/>
        <v>26762.799999999999</v>
      </c>
      <c r="K68" s="63">
        <v>535.20000000000005</v>
      </c>
      <c r="L68" s="63">
        <v>26227.599999999999</v>
      </c>
      <c r="M68" s="63"/>
      <c r="N68" s="60">
        <f t="shared" si="21"/>
        <v>0</v>
      </c>
      <c r="O68" s="63"/>
      <c r="P68" s="63"/>
      <c r="Q68" s="63"/>
      <c r="R68" s="60">
        <f t="shared" si="43"/>
        <v>0</v>
      </c>
      <c r="S68" s="63"/>
      <c r="T68" s="63"/>
      <c r="U68" s="63"/>
      <c r="V68" s="69">
        <f t="shared" si="8"/>
        <v>1</v>
      </c>
    </row>
    <row r="69" spans="1:27" s="61" customFormat="1" ht="119.25" customHeight="1" x14ac:dyDescent="0.25">
      <c r="A69" s="74"/>
      <c r="B69" s="82" t="s">
        <v>101</v>
      </c>
      <c r="C69" s="75" t="s">
        <v>98</v>
      </c>
      <c r="D69" s="76" t="s">
        <v>99</v>
      </c>
      <c r="E69" s="78" t="s">
        <v>102</v>
      </c>
      <c r="F69" s="60">
        <f t="shared" si="0"/>
        <v>321512.8</v>
      </c>
      <c r="G69" s="63">
        <v>35336.11</v>
      </c>
      <c r="H69" s="63">
        <v>285901.3</v>
      </c>
      <c r="I69" s="63">
        <v>275.39999999999998</v>
      </c>
      <c r="J69" s="60">
        <f t="shared" si="38"/>
        <v>320174.59999999998</v>
      </c>
      <c r="K69" s="63">
        <v>35189</v>
      </c>
      <c r="L69" s="63">
        <v>284711</v>
      </c>
      <c r="M69" s="63">
        <v>274.60000000000002</v>
      </c>
      <c r="N69" s="60">
        <f t="shared" si="21"/>
        <v>286756.2</v>
      </c>
      <c r="O69" s="63">
        <v>31516.799999999999</v>
      </c>
      <c r="P69" s="63">
        <v>255000</v>
      </c>
      <c r="Q69" s="63">
        <v>239.4</v>
      </c>
      <c r="R69" s="60">
        <f t="shared" si="43"/>
        <v>47771.8</v>
      </c>
      <c r="S69" s="63">
        <v>5252.8</v>
      </c>
      <c r="T69" s="63">
        <v>42500</v>
      </c>
      <c r="U69" s="63">
        <v>19</v>
      </c>
      <c r="V69" s="69">
        <f t="shared" si="8"/>
        <v>0.996</v>
      </c>
    </row>
    <row r="70" spans="1:27" s="61" customFormat="1" ht="101.25" customHeight="1" x14ac:dyDescent="0.25">
      <c r="A70" s="74"/>
      <c r="B70" s="82" t="s">
        <v>103</v>
      </c>
      <c r="C70" s="75" t="s">
        <v>68</v>
      </c>
      <c r="D70" s="76" t="s">
        <v>69</v>
      </c>
      <c r="E70" s="77" t="s">
        <v>104</v>
      </c>
      <c r="F70" s="60">
        <f>G70+H70+I70</f>
        <v>2294688.9</v>
      </c>
      <c r="G70" s="63">
        <v>252111.76</v>
      </c>
      <c r="H70" s="63">
        <v>2039813.4</v>
      </c>
      <c r="I70" s="63">
        <v>2763.7</v>
      </c>
      <c r="J70" s="60">
        <f t="shared" si="38"/>
        <v>2056177.7</v>
      </c>
      <c r="K70" s="63">
        <v>225893</v>
      </c>
      <c r="L70" s="63">
        <v>1827679.84</v>
      </c>
      <c r="M70" s="63">
        <v>2604.9</v>
      </c>
      <c r="N70" s="60">
        <f t="shared" si="21"/>
        <v>2863856.4</v>
      </c>
      <c r="O70" s="63">
        <v>308696.5</v>
      </c>
      <c r="P70" s="63">
        <v>2497634.9</v>
      </c>
      <c r="Q70" s="63">
        <v>57525</v>
      </c>
      <c r="R70" s="60">
        <f t="shared" si="43"/>
        <v>485561.3</v>
      </c>
      <c r="S70" s="63">
        <v>53393.1</v>
      </c>
      <c r="T70" s="63">
        <v>431999.1</v>
      </c>
      <c r="U70" s="63">
        <v>169.1</v>
      </c>
      <c r="V70" s="69">
        <f t="shared" si="8"/>
        <v>0.89600000000000002</v>
      </c>
    </row>
    <row r="71" spans="1:27" s="61" customFormat="1" ht="109.5" customHeight="1" x14ac:dyDescent="0.25">
      <c r="A71" s="74"/>
      <c r="B71" s="82" t="s">
        <v>103</v>
      </c>
      <c r="C71" s="75" t="s">
        <v>78</v>
      </c>
      <c r="D71" s="76" t="s">
        <v>79</v>
      </c>
      <c r="E71" s="78" t="s">
        <v>104</v>
      </c>
      <c r="F71" s="60">
        <f>G71+H71+I71</f>
        <v>56074.1</v>
      </c>
      <c r="G71" s="63">
        <v>6161.97</v>
      </c>
      <c r="H71" s="63">
        <v>49856</v>
      </c>
      <c r="I71" s="63">
        <v>56.1</v>
      </c>
      <c r="J71" s="60">
        <f t="shared" si="38"/>
        <v>56074.1</v>
      </c>
      <c r="K71" s="63">
        <v>6162</v>
      </c>
      <c r="L71" s="63">
        <v>49856</v>
      </c>
      <c r="M71" s="63">
        <v>56.1</v>
      </c>
      <c r="N71" s="60">
        <f t="shared" si="21"/>
        <v>0</v>
      </c>
      <c r="O71" s="63">
        <v>0</v>
      </c>
      <c r="P71" s="63">
        <v>0</v>
      </c>
      <c r="Q71" s="63">
        <v>0</v>
      </c>
      <c r="R71" s="60">
        <f t="shared" si="43"/>
        <v>0</v>
      </c>
      <c r="S71" s="63">
        <v>0</v>
      </c>
      <c r="T71" s="63">
        <v>0</v>
      </c>
      <c r="U71" s="63">
        <v>0</v>
      </c>
      <c r="V71" s="69">
        <f t="shared" si="8"/>
        <v>1</v>
      </c>
    </row>
    <row r="72" spans="1:27" ht="191.25" customHeight="1" x14ac:dyDescent="0.25">
      <c r="A72" s="14"/>
      <c r="B72" s="41" t="s">
        <v>310</v>
      </c>
      <c r="C72" s="28" t="s">
        <v>68</v>
      </c>
      <c r="D72" s="30" t="s">
        <v>69</v>
      </c>
      <c r="E72" s="78" t="s">
        <v>309</v>
      </c>
      <c r="F72" s="60">
        <f t="shared" si="0"/>
        <v>142788.29999999999</v>
      </c>
      <c r="G72" s="63">
        <v>142645.49</v>
      </c>
      <c r="H72" s="63">
        <v>0</v>
      </c>
      <c r="I72" s="63">
        <v>142.80000000000001</v>
      </c>
      <c r="J72" s="60">
        <f t="shared" si="38"/>
        <v>142788.29999999999</v>
      </c>
      <c r="K72" s="63">
        <v>142645.5</v>
      </c>
      <c r="L72" s="63">
        <v>0</v>
      </c>
      <c r="M72" s="63">
        <v>142.80000000000001</v>
      </c>
      <c r="N72" s="60">
        <f t="shared" si="21"/>
        <v>437713.7</v>
      </c>
      <c r="O72" s="63">
        <v>437276</v>
      </c>
      <c r="P72" s="63">
        <v>0</v>
      </c>
      <c r="Q72" s="63">
        <v>437.7</v>
      </c>
      <c r="R72" s="60">
        <f t="shared" si="43"/>
        <v>568318.30000000005</v>
      </c>
      <c r="S72" s="63">
        <v>567750</v>
      </c>
      <c r="T72" s="63">
        <v>0</v>
      </c>
      <c r="U72" s="63">
        <v>568.29999999999995</v>
      </c>
      <c r="V72" s="25">
        <f t="shared" si="8"/>
        <v>1</v>
      </c>
    </row>
    <row r="73" spans="1:27" s="61" customFormat="1" ht="134.25" customHeight="1" x14ac:dyDescent="0.25">
      <c r="A73" s="74"/>
      <c r="B73" s="82" t="s">
        <v>288</v>
      </c>
      <c r="C73" s="75" t="s">
        <v>98</v>
      </c>
      <c r="D73" s="76" t="s">
        <v>99</v>
      </c>
      <c r="E73" s="78" t="s">
        <v>287</v>
      </c>
      <c r="F73" s="60">
        <f t="shared" si="0"/>
        <v>9560.1</v>
      </c>
      <c r="G73" s="63">
        <v>9550.6</v>
      </c>
      <c r="H73" s="63">
        <v>0</v>
      </c>
      <c r="I73" s="63">
        <v>9.5</v>
      </c>
      <c r="J73" s="60">
        <f t="shared" si="38"/>
        <v>9560.1</v>
      </c>
      <c r="K73" s="63">
        <v>9550.6</v>
      </c>
      <c r="L73" s="63">
        <v>0</v>
      </c>
      <c r="M73" s="63">
        <v>9.5</v>
      </c>
      <c r="N73" s="60">
        <f t="shared" si="21"/>
        <v>9.5</v>
      </c>
      <c r="O73" s="63">
        <v>0</v>
      </c>
      <c r="P73" s="63">
        <v>0</v>
      </c>
      <c r="Q73" s="63">
        <v>9.5</v>
      </c>
      <c r="R73" s="60">
        <f t="shared" si="43"/>
        <v>9.5</v>
      </c>
      <c r="S73" s="63">
        <v>0</v>
      </c>
      <c r="T73" s="63">
        <v>0</v>
      </c>
      <c r="U73" s="63">
        <v>9.5</v>
      </c>
      <c r="V73" s="69">
        <f t="shared" si="8"/>
        <v>1</v>
      </c>
    </row>
    <row r="74" spans="1:27" ht="117.75" customHeight="1" x14ac:dyDescent="0.25">
      <c r="A74" s="14"/>
      <c r="B74" s="41" t="s">
        <v>286</v>
      </c>
      <c r="C74" s="28" t="s">
        <v>68</v>
      </c>
      <c r="D74" s="30" t="s">
        <v>69</v>
      </c>
      <c r="E74" s="46" t="s">
        <v>285</v>
      </c>
      <c r="F74" s="60">
        <f t="shared" si="0"/>
        <v>354049</v>
      </c>
      <c r="G74" s="63">
        <v>348999.31</v>
      </c>
      <c r="H74" s="63">
        <v>0</v>
      </c>
      <c r="I74" s="63">
        <v>5049.7</v>
      </c>
      <c r="J74" s="60">
        <f t="shared" si="38"/>
        <v>190121.7</v>
      </c>
      <c r="K74" s="63">
        <f>162212+22865.6</f>
        <v>185077.6</v>
      </c>
      <c r="L74" s="63">
        <v>0</v>
      </c>
      <c r="M74" s="63">
        <v>5044.1000000000004</v>
      </c>
      <c r="N74" s="60">
        <f t="shared" si="21"/>
        <v>39083.300000000003</v>
      </c>
      <c r="O74" s="63">
        <v>0.1</v>
      </c>
      <c r="P74" s="63">
        <v>0</v>
      </c>
      <c r="Q74" s="63">
        <v>39083.199999999997</v>
      </c>
      <c r="R74" s="60">
        <f t="shared" si="43"/>
        <v>0.1</v>
      </c>
      <c r="S74" s="63">
        <v>0.1</v>
      </c>
      <c r="T74" s="63">
        <v>0</v>
      </c>
      <c r="U74" s="63"/>
      <c r="V74" s="25">
        <f t="shared" si="8"/>
        <v>0.53700000000000003</v>
      </c>
    </row>
    <row r="75" spans="1:27" s="61" customFormat="1" ht="115.5" customHeight="1" x14ac:dyDescent="0.25">
      <c r="A75" s="74"/>
      <c r="B75" s="82" t="s">
        <v>286</v>
      </c>
      <c r="C75" s="75" t="s">
        <v>78</v>
      </c>
      <c r="D75" s="76" t="s">
        <v>79</v>
      </c>
      <c r="E75" s="78" t="s">
        <v>285</v>
      </c>
      <c r="F75" s="60">
        <f t="shared" si="0"/>
        <v>177.3</v>
      </c>
      <c r="G75" s="63">
        <v>177.3</v>
      </c>
      <c r="H75" s="63">
        <v>0</v>
      </c>
      <c r="I75" s="63"/>
      <c r="J75" s="60">
        <f t="shared" si="38"/>
        <v>177.3</v>
      </c>
      <c r="K75" s="63">
        <v>177.3</v>
      </c>
      <c r="L75" s="63">
        <v>0</v>
      </c>
      <c r="M75" s="63"/>
      <c r="N75" s="60">
        <f t="shared" si="21"/>
        <v>0</v>
      </c>
      <c r="O75" s="63"/>
      <c r="P75" s="63"/>
      <c r="Q75" s="63"/>
      <c r="R75" s="60">
        <f t="shared" si="43"/>
        <v>0</v>
      </c>
      <c r="S75" s="63"/>
      <c r="T75" s="63"/>
      <c r="U75" s="63"/>
      <c r="V75" s="69">
        <f t="shared" si="8"/>
        <v>1</v>
      </c>
    </row>
    <row r="76" spans="1:27" ht="63" customHeight="1" x14ac:dyDescent="0.25">
      <c r="A76" s="14"/>
      <c r="B76" s="41" t="s">
        <v>105</v>
      </c>
      <c r="C76" s="28" t="s">
        <v>98</v>
      </c>
      <c r="D76" s="30" t="s">
        <v>99</v>
      </c>
      <c r="E76" s="46" t="s">
        <v>106</v>
      </c>
      <c r="F76" s="60">
        <f t="shared" si="0"/>
        <v>1326.1</v>
      </c>
      <c r="G76" s="63">
        <v>1319.58</v>
      </c>
      <c r="H76" s="63">
        <v>0</v>
      </c>
      <c r="I76" s="63">
        <v>6.5</v>
      </c>
      <c r="J76" s="60">
        <f t="shared" si="38"/>
        <v>1326.1</v>
      </c>
      <c r="K76" s="63">
        <v>1319.6</v>
      </c>
      <c r="L76" s="63">
        <v>0</v>
      </c>
      <c r="M76" s="63">
        <v>6.5</v>
      </c>
      <c r="N76" s="60">
        <f t="shared" si="21"/>
        <v>1020.5</v>
      </c>
      <c r="O76" s="63">
        <v>1019.7</v>
      </c>
      <c r="P76" s="63">
        <v>0</v>
      </c>
      <c r="Q76" s="63">
        <v>0.8</v>
      </c>
      <c r="R76" s="60">
        <f t="shared" si="43"/>
        <v>0</v>
      </c>
      <c r="S76" s="63">
        <v>0</v>
      </c>
      <c r="T76" s="63"/>
      <c r="U76" s="63"/>
      <c r="V76" s="25">
        <f t="shared" si="8"/>
        <v>1</v>
      </c>
    </row>
    <row r="77" spans="1:27" ht="63.75" customHeight="1" x14ac:dyDescent="0.25">
      <c r="A77" s="14"/>
      <c r="B77" s="41" t="s">
        <v>107</v>
      </c>
      <c r="C77" s="28" t="s">
        <v>98</v>
      </c>
      <c r="D77" s="30" t="s">
        <v>99</v>
      </c>
      <c r="E77" s="46" t="s">
        <v>108</v>
      </c>
      <c r="F77" s="60">
        <f t="shared" si="0"/>
        <v>86837.3</v>
      </c>
      <c r="G77" s="63">
        <v>78247.8</v>
      </c>
      <c r="H77" s="63">
        <v>0</v>
      </c>
      <c r="I77" s="63">
        <v>8589.5</v>
      </c>
      <c r="J77" s="60">
        <f t="shared" si="38"/>
        <v>85998.399999999994</v>
      </c>
      <c r="K77" s="63">
        <v>78247.8</v>
      </c>
      <c r="L77" s="63">
        <v>0</v>
      </c>
      <c r="M77" s="63">
        <v>7750.6</v>
      </c>
      <c r="N77" s="60">
        <f t="shared" si="21"/>
        <v>117371.9</v>
      </c>
      <c r="O77" s="63">
        <v>107003.8</v>
      </c>
      <c r="P77" s="63">
        <v>0</v>
      </c>
      <c r="Q77" s="63">
        <v>10368.1</v>
      </c>
      <c r="R77" s="60">
        <f t="shared" si="43"/>
        <v>0</v>
      </c>
      <c r="S77" s="63"/>
      <c r="T77" s="63"/>
      <c r="U77" s="63"/>
      <c r="V77" s="25">
        <f t="shared" si="8"/>
        <v>0.99</v>
      </c>
    </row>
    <row r="78" spans="1:27" ht="34.5" customHeight="1" x14ac:dyDescent="0.25">
      <c r="A78" s="10" t="s">
        <v>109</v>
      </c>
      <c r="B78" s="23" t="s">
        <v>110</v>
      </c>
      <c r="C78" s="24" t="s">
        <v>23</v>
      </c>
      <c r="D78" s="24" t="s">
        <v>23</v>
      </c>
      <c r="E78" s="24" t="s">
        <v>23</v>
      </c>
      <c r="F78" s="60">
        <f t="shared" si="0"/>
        <v>1342146.1000000001</v>
      </c>
      <c r="G78" s="60">
        <f>SUM(G80:G86)</f>
        <v>2387.5</v>
      </c>
      <c r="H78" s="60">
        <f t="shared" ref="H78:I78" si="44">SUM(H80:H86)</f>
        <v>1339758.6000000001</v>
      </c>
      <c r="I78" s="60">
        <f t="shared" si="44"/>
        <v>0</v>
      </c>
      <c r="J78" s="60">
        <f t="shared" si="38"/>
        <v>1340548</v>
      </c>
      <c r="K78" s="60">
        <f>SUM(K80:K86)</f>
        <v>2387.5</v>
      </c>
      <c r="L78" s="60">
        <f>SUM(L80:L86)</f>
        <v>1338160.5</v>
      </c>
      <c r="M78" s="60">
        <f t="shared" ref="M78" si="45">SUM(M80:M86)</f>
        <v>0</v>
      </c>
      <c r="N78" s="60">
        <f t="shared" si="21"/>
        <v>1392946.2</v>
      </c>
      <c r="O78" s="60">
        <f>SUM(O80:O86)</f>
        <v>4172.1000000000004</v>
      </c>
      <c r="P78" s="60">
        <f t="shared" ref="P78:Q78" si="46">SUM(P80:P86)</f>
        <v>1388774.1</v>
      </c>
      <c r="Q78" s="60">
        <f t="shared" si="46"/>
        <v>0</v>
      </c>
      <c r="R78" s="60">
        <f t="shared" si="43"/>
        <v>1399267.3</v>
      </c>
      <c r="S78" s="60">
        <f>SUM(S80:S86)</f>
        <v>4421.8</v>
      </c>
      <c r="T78" s="60">
        <f t="shared" ref="T78:U78" si="47">SUM(T80:T86)</f>
        <v>1394845.5</v>
      </c>
      <c r="U78" s="60">
        <f t="shared" si="47"/>
        <v>0</v>
      </c>
      <c r="V78" s="25">
        <f t="shared" si="8"/>
        <v>0.999</v>
      </c>
    </row>
    <row r="79" spans="1:27" ht="18.75" x14ac:dyDescent="0.25">
      <c r="A79" s="14"/>
      <c r="B79" s="20" t="s">
        <v>24</v>
      </c>
      <c r="C79" s="21"/>
      <c r="D79" s="21"/>
      <c r="E79" s="21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25"/>
    </row>
    <row r="80" spans="1:27" ht="210" customHeight="1" x14ac:dyDescent="0.25">
      <c r="A80" s="14"/>
      <c r="B80" s="41" t="s">
        <v>111</v>
      </c>
      <c r="C80" s="28" t="s">
        <v>112</v>
      </c>
      <c r="D80" s="30" t="s">
        <v>113</v>
      </c>
      <c r="E80" s="28" t="s">
        <v>114</v>
      </c>
      <c r="F80" s="60">
        <f t="shared" si="0"/>
        <v>203.1</v>
      </c>
      <c r="G80" s="63">
        <v>0</v>
      </c>
      <c r="H80" s="63">
        <v>203.1</v>
      </c>
      <c r="I80" s="60"/>
      <c r="J80" s="60">
        <f t="shared" si="38"/>
        <v>203.1</v>
      </c>
      <c r="K80" s="72">
        <v>0</v>
      </c>
      <c r="L80" s="72">
        <v>203.11</v>
      </c>
      <c r="M80" s="60"/>
      <c r="N80" s="60">
        <f t="shared" si="21"/>
        <v>203.1</v>
      </c>
      <c r="O80" s="63">
        <v>0</v>
      </c>
      <c r="P80" s="63">
        <v>203.1</v>
      </c>
      <c r="Q80" s="60"/>
      <c r="R80" s="60">
        <f t="shared" si="43"/>
        <v>203.1</v>
      </c>
      <c r="S80" s="63">
        <v>0</v>
      </c>
      <c r="T80" s="63">
        <v>203.1</v>
      </c>
      <c r="U80" s="60"/>
      <c r="V80" s="25">
        <f t="shared" si="8"/>
        <v>1</v>
      </c>
    </row>
    <row r="81" spans="1:22" ht="200.25" customHeight="1" x14ac:dyDescent="0.25">
      <c r="A81" s="14"/>
      <c r="B81" s="41" t="s">
        <v>111</v>
      </c>
      <c r="C81" s="28" t="s">
        <v>98</v>
      </c>
      <c r="D81" s="30" t="s">
        <v>99</v>
      </c>
      <c r="E81" s="28" t="s">
        <v>114</v>
      </c>
      <c r="F81" s="60">
        <f t="shared" si="0"/>
        <v>29967.200000000001</v>
      </c>
      <c r="G81" s="63">
        <v>0</v>
      </c>
      <c r="H81" s="63">
        <v>29967.23</v>
      </c>
      <c r="I81" s="60"/>
      <c r="J81" s="60">
        <f t="shared" si="38"/>
        <v>29960.2</v>
      </c>
      <c r="K81" s="63">
        <v>0</v>
      </c>
      <c r="L81" s="63">
        <v>29960.18</v>
      </c>
      <c r="M81" s="60"/>
      <c r="N81" s="60">
        <f t="shared" si="21"/>
        <v>31623</v>
      </c>
      <c r="O81" s="63">
        <v>0</v>
      </c>
      <c r="P81" s="63">
        <v>31623</v>
      </c>
      <c r="Q81" s="60"/>
      <c r="R81" s="60">
        <f t="shared" si="43"/>
        <v>31623</v>
      </c>
      <c r="S81" s="63">
        <v>0</v>
      </c>
      <c r="T81" s="63">
        <v>31623</v>
      </c>
      <c r="U81" s="60"/>
      <c r="V81" s="25">
        <f t="shared" si="8"/>
        <v>1</v>
      </c>
    </row>
    <row r="82" spans="1:22" ht="99" customHeight="1" x14ac:dyDescent="0.25">
      <c r="A82" s="14"/>
      <c r="B82" s="41" t="s">
        <v>115</v>
      </c>
      <c r="C82" s="28" t="s">
        <v>98</v>
      </c>
      <c r="D82" s="30" t="s">
        <v>99</v>
      </c>
      <c r="E82" s="28" t="s">
        <v>116</v>
      </c>
      <c r="F82" s="60">
        <f t="shared" si="0"/>
        <v>80880</v>
      </c>
      <c r="G82" s="63">
        <v>1617.5</v>
      </c>
      <c r="H82" s="63">
        <v>79262.5</v>
      </c>
      <c r="I82" s="60"/>
      <c r="J82" s="60">
        <f t="shared" si="38"/>
        <v>80880</v>
      </c>
      <c r="K82" s="63">
        <v>1617.5</v>
      </c>
      <c r="L82" s="63">
        <v>79262.5</v>
      </c>
      <c r="M82" s="60"/>
      <c r="N82" s="60">
        <f t="shared" si="21"/>
        <v>82107.199999999997</v>
      </c>
      <c r="O82" s="63">
        <v>1642.1</v>
      </c>
      <c r="P82" s="63">
        <v>80465.100000000006</v>
      </c>
      <c r="Q82" s="60"/>
      <c r="R82" s="60">
        <f t="shared" si="43"/>
        <v>83592.399999999994</v>
      </c>
      <c r="S82" s="63">
        <v>1671.8</v>
      </c>
      <c r="T82" s="63">
        <v>81920.600000000006</v>
      </c>
      <c r="U82" s="60"/>
      <c r="V82" s="25">
        <f t="shared" si="8"/>
        <v>1</v>
      </c>
    </row>
    <row r="83" spans="1:22" ht="121.5" customHeight="1" x14ac:dyDescent="0.25">
      <c r="A83" s="14"/>
      <c r="B83" s="41" t="s">
        <v>117</v>
      </c>
      <c r="C83" s="28" t="s">
        <v>98</v>
      </c>
      <c r="D83" s="30" t="s">
        <v>99</v>
      </c>
      <c r="E83" s="28" t="s">
        <v>118</v>
      </c>
      <c r="F83" s="60">
        <f t="shared" si="0"/>
        <v>7000</v>
      </c>
      <c r="G83" s="63">
        <v>770</v>
      </c>
      <c r="H83" s="63">
        <v>6230</v>
      </c>
      <c r="I83" s="60"/>
      <c r="J83" s="60">
        <f t="shared" si="38"/>
        <v>7000</v>
      </c>
      <c r="K83" s="63">
        <v>770</v>
      </c>
      <c r="L83" s="63">
        <v>6230</v>
      </c>
      <c r="M83" s="60"/>
      <c r="N83" s="60">
        <f t="shared" si="21"/>
        <v>23000</v>
      </c>
      <c r="O83" s="63">
        <v>2530</v>
      </c>
      <c r="P83" s="63">
        <v>20470</v>
      </c>
      <c r="Q83" s="60"/>
      <c r="R83" s="60">
        <f t="shared" si="43"/>
        <v>25000</v>
      </c>
      <c r="S83" s="63">
        <v>2750</v>
      </c>
      <c r="T83" s="63">
        <v>22250</v>
      </c>
      <c r="U83" s="60"/>
      <c r="V83" s="25">
        <f t="shared" si="8"/>
        <v>1</v>
      </c>
    </row>
    <row r="84" spans="1:22" ht="167.25" customHeight="1" x14ac:dyDescent="0.25">
      <c r="A84" s="14"/>
      <c r="B84" s="41" t="s">
        <v>119</v>
      </c>
      <c r="C84" s="28" t="s">
        <v>98</v>
      </c>
      <c r="D84" s="30" t="s">
        <v>99</v>
      </c>
      <c r="E84" s="46" t="s">
        <v>120</v>
      </c>
      <c r="F84" s="60">
        <f t="shared" si="0"/>
        <v>1106042.6000000001</v>
      </c>
      <c r="G84" s="63">
        <v>0</v>
      </c>
      <c r="H84" s="63">
        <v>1106042.6000000001</v>
      </c>
      <c r="I84" s="63">
        <v>0</v>
      </c>
      <c r="J84" s="60">
        <f t="shared" ref="J84:J86" si="48">SUM(K84:M84)</f>
        <v>1104601</v>
      </c>
      <c r="K84" s="63">
        <v>0</v>
      </c>
      <c r="L84" s="63">
        <v>1104601.03</v>
      </c>
      <c r="M84" s="63">
        <v>0</v>
      </c>
      <c r="N84" s="60">
        <f t="shared" si="21"/>
        <v>1134188.8999999999</v>
      </c>
      <c r="O84" s="63">
        <v>0</v>
      </c>
      <c r="P84" s="63">
        <v>1134188.8999999999</v>
      </c>
      <c r="Q84" s="63"/>
      <c r="R84" s="60">
        <f t="shared" si="43"/>
        <v>1136117.3</v>
      </c>
      <c r="S84" s="63">
        <v>0</v>
      </c>
      <c r="T84" s="63">
        <v>1136117.3</v>
      </c>
      <c r="U84" s="63"/>
      <c r="V84" s="25">
        <f t="shared" si="8"/>
        <v>0.999</v>
      </c>
    </row>
    <row r="85" spans="1:22" ht="178.5" customHeight="1" x14ac:dyDescent="0.25">
      <c r="A85" s="14"/>
      <c r="B85" s="41" t="s">
        <v>121</v>
      </c>
      <c r="C85" s="28" t="s">
        <v>112</v>
      </c>
      <c r="D85" s="30" t="s">
        <v>113</v>
      </c>
      <c r="E85" s="46" t="s">
        <v>122</v>
      </c>
      <c r="F85" s="60">
        <f t="shared" si="0"/>
        <v>7108.9</v>
      </c>
      <c r="G85" s="63">
        <v>0</v>
      </c>
      <c r="H85" s="63">
        <v>7108.9</v>
      </c>
      <c r="I85" s="63"/>
      <c r="J85" s="60">
        <f t="shared" si="48"/>
        <v>7097.2</v>
      </c>
      <c r="K85" s="63">
        <v>0</v>
      </c>
      <c r="L85" s="63">
        <v>7097.21</v>
      </c>
      <c r="M85" s="63"/>
      <c r="N85" s="60">
        <f t="shared" si="21"/>
        <v>7379.7</v>
      </c>
      <c r="O85" s="63">
        <v>0</v>
      </c>
      <c r="P85" s="63">
        <v>7379.7</v>
      </c>
      <c r="Q85" s="63"/>
      <c r="R85" s="60">
        <f t="shared" si="43"/>
        <v>7549</v>
      </c>
      <c r="S85" s="63">
        <v>0</v>
      </c>
      <c r="T85" s="63">
        <v>7549</v>
      </c>
      <c r="U85" s="63"/>
      <c r="V85" s="25">
        <f t="shared" si="8"/>
        <v>0.998</v>
      </c>
    </row>
    <row r="86" spans="1:22" ht="165" customHeight="1" x14ac:dyDescent="0.25">
      <c r="A86" s="14"/>
      <c r="B86" s="41" t="s">
        <v>121</v>
      </c>
      <c r="C86" s="28" t="s">
        <v>98</v>
      </c>
      <c r="D86" s="30" t="s">
        <v>99</v>
      </c>
      <c r="E86" s="46" t="s">
        <v>122</v>
      </c>
      <c r="F86" s="60">
        <f t="shared" ref="F86:F150" si="49">G86+H86+I86</f>
        <v>110944.3</v>
      </c>
      <c r="G86" s="63">
        <v>0</v>
      </c>
      <c r="H86" s="63">
        <v>110944.27</v>
      </c>
      <c r="I86" s="63">
        <v>0</v>
      </c>
      <c r="J86" s="60">
        <f t="shared" si="48"/>
        <v>110806.5</v>
      </c>
      <c r="K86" s="63">
        <v>0</v>
      </c>
      <c r="L86" s="63">
        <v>110806.48</v>
      </c>
      <c r="M86" s="63"/>
      <c r="N86" s="60">
        <f t="shared" si="21"/>
        <v>114444.3</v>
      </c>
      <c r="O86" s="63">
        <v>0</v>
      </c>
      <c r="P86" s="63">
        <v>114444.3</v>
      </c>
      <c r="Q86" s="63">
        <v>0</v>
      </c>
      <c r="R86" s="60">
        <f t="shared" si="43"/>
        <v>115182.5</v>
      </c>
      <c r="S86" s="63">
        <v>0</v>
      </c>
      <c r="T86" s="63">
        <v>115182.5</v>
      </c>
      <c r="U86" s="63">
        <v>0</v>
      </c>
      <c r="V86" s="25">
        <f t="shared" ref="V86:V143" si="50">J86/F86</f>
        <v>0.999</v>
      </c>
    </row>
    <row r="87" spans="1:22" s="42" customFormat="1" ht="43.9" customHeight="1" x14ac:dyDescent="0.2">
      <c r="A87" s="10" t="s">
        <v>123</v>
      </c>
      <c r="B87" s="23" t="s">
        <v>124</v>
      </c>
      <c r="C87" s="24" t="s">
        <v>23</v>
      </c>
      <c r="D87" s="43" t="s">
        <v>23</v>
      </c>
      <c r="E87" s="24" t="s">
        <v>23</v>
      </c>
      <c r="F87" s="60">
        <f t="shared" si="49"/>
        <v>174599.6</v>
      </c>
      <c r="G87" s="60">
        <f>G90+G89</f>
        <v>69062.600000000006</v>
      </c>
      <c r="H87" s="60">
        <f t="shared" ref="H87:I87" si="51">H90+H89</f>
        <v>93608.1</v>
      </c>
      <c r="I87" s="60">
        <f t="shared" si="51"/>
        <v>11928.9</v>
      </c>
      <c r="J87" s="60">
        <f>SUM(K87:M87)</f>
        <v>168614.2</v>
      </c>
      <c r="K87" s="60">
        <f>K90+K89</f>
        <v>69062.600000000006</v>
      </c>
      <c r="L87" s="60">
        <f t="shared" ref="L87:M87" si="52">L90+L89</f>
        <v>93608.1</v>
      </c>
      <c r="M87" s="60">
        <f t="shared" si="52"/>
        <v>5943.5</v>
      </c>
      <c r="N87" s="60">
        <f t="shared" si="21"/>
        <v>0</v>
      </c>
      <c r="O87" s="60">
        <f>O90+O89</f>
        <v>0</v>
      </c>
      <c r="P87" s="60">
        <f t="shared" ref="P87:Q87" si="53">P90+P89</f>
        <v>0</v>
      </c>
      <c r="Q87" s="60">
        <f t="shared" si="53"/>
        <v>0</v>
      </c>
      <c r="R87" s="60">
        <f t="shared" si="43"/>
        <v>0</v>
      </c>
      <c r="S87" s="60">
        <f>S90+S89</f>
        <v>0</v>
      </c>
      <c r="T87" s="60">
        <f t="shared" ref="T87:U87" si="54">T90+T89</f>
        <v>0</v>
      </c>
      <c r="U87" s="60">
        <f t="shared" si="54"/>
        <v>0</v>
      </c>
      <c r="V87" s="25">
        <f t="shared" si="50"/>
        <v>0.96599999999999997</v>
      </c>
    </row>
    <row r="88" spans="1:22" ht="18" customHeight="1" x14ac:dyDescent="0.25">
      <c r="A88" s="14"/>
      <c r="B88" s="41" t="s">
        <v>24</v>
      </c>
      <c r="C88" s="28"/>
      <c r="D88" s="30"/>
      <c r="E88" s="28"/>
      <c r="F88" s="60"/>
      <c r="G88" s="63"/>
      <c r="H88" s="63"/>
      <c r="I88" s="63"/>
      <c r="J88" s="60"/>
      <c r="K88" s="63"/>
      <c r="L88" s="63"/>
      <c r="M88" s="63"/>
      <c r="N88" s="60"/>
      <c r="O88" s="63"/>
      <c r="P88" s="63"/>
      <c r="Q88" s="63"/>
      <c r="R88" s="60"/>
      <c r="S88" s="63"/>
      <c r="T88" s="63"/>
      <c r="U88" s="63"/>
      <c r="V88" s="25"/>
    </row>
    <row r="89" spans="1:22" ht="67.5" customHeight="1" x14ac:dyDescent="0.25">
      <c r="A89" s="14"/>
      <c r="B89" s="41" t="s">
        <v>125</v>
      </c>
      <c r="C89" s="28" t="s">
        <v>126</v>
      </c>
      <c r="D89" s="30" t="s">
        <v>127</v>
      </c>
      <c r="E89" s="28" t="s">
        <v>128</v>
      </c>
      <c r="F89" s="60">
        <f t="shared" si="49"/>
        <v>96001</v>
      </c>
      <c r="G89" s="63">
        <v>1910.4</v>
      </c>
      <c r="H89" s="63">
        <v>93608.1</v>
      </c>
      <c r="I89" s="63">
        <v>482.5</v>
      </c>
      <c r="J89" s="60">
        <f>SUM(K89:M89)</f>
        <v>96000.9</v>
      </c>
      <c r="K89" s="63">
        <v>1910.4</v>
      </c>
      <c r="L89" s="63">
        <v>93608.1</v>
      </c>
      <c r="M89" s="63">
        <v>482.4</v>
      </c>
      <c r="N89" s="60">
        <f t="shared" si="21"/>
        <v>0</v>
      </c>
      <c r="O89" s="63"/>
      <c r="P89" s="63"/>
      <c r="Q89" s="63"/>
      <c r="R89" s="60">
        <f t="shared" si="43"/>
        <v>0</v>
      </c>
      <c r="S89" s="63"/>
      <c r="T89" s="63"/>
      <c r="U89" s="63"/>
      <c r="V89" s="25">
        <f t="shared" si="50"/>
        <v>1</v>
      </c>
    </row>
    <row r="90" spans="1:22" ht="87.75" customHeight="1" x14ac:dyDescent="0.25">
      <c r="A90" s="14"/>
      <c r="B90" s="41" t="s">
        <v>129</v>
      </c>
      <c r="C90" s="28" t="s">
        <v>126</v>
      </c>
      <c r="D90" s="30" t="s">
        <v>127</v>
      </c>
      <c r="E90" s="28" t="s">
        <v>130</v>
      </c>
      <c r="F90" s="60">
        <f t="shared" si="49"/>
        <v>78598.600000000006</v>
      </c>
      <c r="G90" s="63">
        <v>67152.2</v>
      </c>
      <c r="H90" s="63">
        <v>0</v>
      </c>
      <c r="I90" s="63">
        <v>11446.4</v>
      </c>
      <c r="J90" s="60">
        <f>SUM(K90:M90)</f>
        <v>72613.3</v>
      </c>
      <c r="K90" s="63">
        <v>67152.2</v>
      </c>
      <c r="L90" s="63">
        <v>0</v>
      </c>
      <c r="M90" s="63">
        <v>5461.1</v>
      </c>
      <c r="N90" s="60">
        <f t="shared" si="21"/>
        <v>0</v>
      </c>
      <c r="O90" s="63"/>
      <c r="P90" s="63"/>
      <c r="Q90" s="63"/>
      <c r="R90" s="60">
        <f t="shared" si="43"/>
        <v>0</v>
      </c>
      <c r="S90" s="63"/>
      <c r="T90" s="63"/>
      <c r="U90" s="63"/>
      <c r="V90" s="25">
        <f t="shared" si="50"/>
        <v>0.92400000000000004</v>
      </c>
    </row>
    <row r="91" spans="1:22" ht="38.25" customHeight="1" x14ac:dyDescent="0.25">
      <c r="A91" s="15" t="s">
        <v>131</v>
      </c>
      <c r="B91" s="16" t="s">
        <v>132</v>
      </c>
      <c r="C91" s="17" t="s">
        <v>23</v>
      </c>
      <c r="D91" s="17" t="s">
        <v>23</v>
      </c>
      <c r="E91" s="17" t="s">
        <v>23</v>
      </c>
      <c r="F91" s="62">
        <f t="shared" si="49"/>
        <v>0</v>
      </c>
      <c r="G91" s="62">
        <f>G95+G92</f>
        <v>0</v>
      </c>
      <c r="H91" s="62">
        <f t="shared" ref="H91:I91" si="55">H95+H92</f>
        <v>0</v>
      </c>
      <c r="I91" s="62">
        <f t="shared" si="55"/>
        <v>0</v>
      </c>
      <c r="J91" s="62">
        <f t="shared" ref="J91:J94" si="56">K91+L91+M91</f>
        <v>0</v>
      </c>
      <c r="K91" s="62">
        <f>K95+K92</f>
        <v>0</v>
      </c>
      <c r="L91" s="62">
        <f t="shared" ref="L91:M91" si="57">L95+L92</f>
        <v>0</v>
      </c>
      <c r="M91" s="62">
        <f t="shared" si="57"/>
        <v>0</v>
      </c>
      <c r="N91" s="62">
        <f t="shared" si="21"/>
        <v>71855.3</v>
      </c>
      <c r="O91" s="62">
        <f>O95+O92</f>
        <v>1437.1</v>
      </c>
      <c r="P91" s="62">
        <f t="shared" ref="P91:Q91" si="58">P95+P92</f>
        <v>70418.2</v>
      </c>
      <c r="Q91" s="62">
        <f t="shared" si="58"/>
        <v>0</v>
      </c>
      <c r="R91" s="62">
        <f t="shared" si="43"/>
        <v>89243.1</v>
      </c>
      <c r="S91" s="62">
        <f>S95+S92</f>
        <v>1784.9</v>
      </c>
      <c r="T91" s="62">
        <f t="shared" ref="T91:U91" si="59">T95+T92</f>
        <v>87458.2</v>
      </c>
      <c r="U91" s="62">
        <f t="shared" si="59"/>
        <v>0</v>
      </c>
      <c r="V91" s="18" t="e">
        <f t="shared" si="50"/>
        <v>#DIV/0!</v>
      </c>
    </row>
    <row r="92" spans="1:22" ht="38.450000000000003" customHeight="1" x14ac:dyDescent="0.25">
      <c r="A92" s="10" t="s">
        <v>133</v>
      </c>
      <c r="B92" s="23" t="s">
        <v>134</v>
      </c>
      <c r="C92" s="24" t="s">
        <v>23</v>
      </c>
      <c r="D92" s="24" t="s">
        <v>23</v>
      </c>
      <c r="E92" s="24" t="s">
        <v>23</v>
      </c>
      <c r="F92" s="60">
        <f t="shared" si="49"/>
        <v>0</v>
      </c>
      <c r="G92" s="60">
        <f>G94</f>
        <v>0</v>
      </c>
      <c r="H92" s="60">
        <f t="shared" ref="H92:I92" si="60">H94</f>
        <v>0</v>
      </c>
      <c r="I92" s="60">
        <f t="shared" si="60"/>
        <v>0</v>
      </c>
      <c r="J92" s="60">
        <f t="shared" si="56"/>
        <v>0</v>
      </c>
      <c r="K92" s="60">
        <f>K94</f>
        <v>0</v>
      </c>
      <c r="L92" s="60">
        <f t="shared" ref="L92:M92" si="61">L94</f>
        <v>0</v>
      </c>
      <c r="M92" s="60">
        <f t="shared" si="61"/>
        <v>0</v>
      </c>
      <c r="N92" s="60">
        <f t="shared" si="21"/>
        <v>58601.5</v>
      </c>
      <c r="O92" s="60">
        <f>O94</f>
        <v>1172</v>
      </c>
      <c r="P92" s="60">
        <f t="shared" ref="P92:Q92" si="62">P94</f>
        <v>57429.5</v>
      </c>
      <c r="Q92" s="60">
        <f t="shared" si="62"/>
        <v>0</v>
      </c>
      <c r="R92" s="60">
        <f t="shared" si="43"/>
        <v>89243.1</v>
      </c>
      <c r="S92" s="60">
        <f>S94</f>
        <v>1784.9</v>
      </c>
      <c r="T92" s="60">
        <f t="shared" ref="T92:U92" si="63">T94</f>
        <v>87458.2</v>
      </c>
      <c r="U92" s="60">
        <f t="shared" si="63"/>
        <v>0</v>
      </c>
      <c r="V92" s="35" t="e">
        <f t="shared" si="50"/>
        <v>#DIV/0!</v>
      </c>
    </row>
    <row r="93" spans="1:22" ht="20.25" customHeight="1" x14ac:dyDescent="0.25">
      <c r="A93" s="10"/>
      <c r="B93" s="41" t="s">
        <v>24</v>
      </c>
      <c r="C93" s="24"/>
      <c r="D93" s="24"/>
      <c r="E93" s="24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35"/>
    </row>
    <row r="94" spans="1:22" ht="129.75" customHeight="1" x14ac:dyDescent="0.25">
      <c r="A94" s="10"/>
      <c r="B94" s="41" t="s">
        <v>135</v>
      </c>
      <c r="C94" s="28" t="s">
        <v>98</v>
      </c>
      <c r="D94" s="30" t="s">
        <v>99</v>
      </c>
      <c r="E94" s="28" t="s">
        <v>136</v>
      </c>
      <c r="F94" s="60">
        <f t="shared" si="49"/>
        <v>0</v>
      </c>
      <c r="G94" s="63"/>
      <c r="H94" s="63"/>
      <c r="I94" s="60"/>
      <c r="J94" s="60">
        <f t="shared" si="56"/>
        <v>0</v>
      </c>
      <c r="K94" s="60"/>
      <c r="L94" s="60"/>
      <c r="M94" s="60"/>
      <c r="N94" s="60">
        <f t="shared" si="21"/>
        <v>58601.5</v>
      </c>
      <c r="O94" s="63">
        <v>1172</v>
      </c>
      <c r="P94" s="63">
        <v>57429.5</v>
      </c>
      <c r="Q94" s="60"/>
      <c r="R94" s="60">
        <f t="shared" si="43"/>
        <v>89243.1</v>
      </c>
      <c r="S94" s="63">
        <v>1784.9</v>
      </c>
      <c r="T94" s="63">
        <v>87458.2</v>
      </c>
      <c r="U94" s="60"/>
      <c r="V94" s="35" t="e">
        <f t="shared" si="50"/>
        <v>#DIV/0!</v>
      </c>
    </row>
    <row r="95" spans="1:22" ht="39.75" customHeight="1" x14ac:dyDescent="0.25">
      <c r="A95" s="10" t="s">
        <v>137</v>
      </c>
      <c r="B95" s="23" t="s">
        <v>138</v>
      </c>
      <c r="C95" s="45" t="s">
        <v>23</v>
      </c>
      <c r="D95" s="45" t="s">
        <v>23</v>
      </c>
      <c r="E95" s="45" t="s">
        <v>23</v>
      </c>
      <c r="F95" s="60">
        <f t="shared" si="49"/>
        <v>0</v>
      </c>
      <c r="G95" s="60">
        <f t="shared" ref="G95:M95" si="64">SUM(G97:G97)</f>
        <v>0</v>
      </c>
      <c r="H95" s="60">
        <f t="shared" si="64"/>
        <v>0</v>
      </c>
      <c r="I95" s="60">
        <f t="shared" si="64"/>
        <v>0</v>
      </c>
      <c r="J95" s="60">
        <f t="shared" si="64"/>
        <v>0</v>
      </c>
      <c r="K95" s="60">
        <f t="shared" si="64"/>
        <v>0</v>
      </c>
      <c r="L95" s="60">
        <f t="shared" si="64"/>
        <v>0</v>
      </c>
      <c r="M95" s="60">
        <f t="shared" si="64"/>
        <v>0</v>
      </c>
      <c r="N95" s="60">
        <f t="shared" si="21"/>
        <v>13253.8</v>
      </c>
      <c r="O95" s="60">
        <f>SUM(O97:O97)</f>
        <v>265.10000000000002</v>
      </c>
      <c r="P95" s="60">
        <f>SUM(P97:P97)</f>
        <v>12988.7</v>
      </c>
      <c r="Q95" s="60">
        <f>SUM(Q97:Q97)</f>
        <v>0</v>
      </c>
      <c r="R95" s="60">
        <f t="shared" si="43"/>
        <v>0</v>
      </c>
      <c r="S95" s="60">
        <f>SUM(S97:S97)</f>
        <v>0</v>
      </c>
      <c r="T95" s="60">
        <f>SUM(T97:T97)</f>
        <v>0</v>
      </c>
      <c r="U95" s="60">
        <f>SUM(U97:U97)</f>
        <v>0</v>
      </c>
      <c r="V95" s="25" t="e">
        <f t="shared" si="50"/>
        <v>#DIV/0!</v>
      </c>
    </row>
    <row r="96" spans="1:22" ht="20.25" customHeight="1" x14ac:dyDescent="0.25">
      <c r="A96" s="14"/>
      <c r="B96" s="41" t="s">
        <v>24</v>
      </c>
      <c r="C96" s="21"/>
      <c r="D96" s="31"/>
      <c r="E96" s="47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25"/>
    </row>
    <row r="97" spans="1:101" ht="76.5" customHeight="1" x14ac:dyDescent="0.25">
      <c r="A97" s="14"/>
      <c r="B97" s="41" t="s">
        <v>139</v>
      </c>
      <c r="C97" s="30" t="s">
        <v>140</v>
      </c>
      <c r="D97" s="30" t="s">
        <v>141</v>
      </c>
      <c r="E97" s="46" t="s">
        <v>142</v>
      </c>
      <c r="F97" s="60">
        <f t="shared" si="49"/>
        <v>0</v>
      </c>
      <c r="G97" s="63">
        <v>0</v>
      </c>
      <c r="H97" s="63"/>
      <c r="I97" s="63"/>
      <c r="J97" s="60">
        <f>SUM(K97:M97)</f>
        <v>0</v>
      </c>
      <c r="K97" s="63">
        <v>0</v>
      </c>
      <c r="L97" s="63"/>
      <c r="M97" s="63"/>
      <c r="N97" s="60">
        <f t="shared" si="21"/>
        <v>13253.8</v>
      </c>
      <c r="O97" s="63">
        <v>265.10000000000002</v>
      </c>
      <c r="P97" s="63">
        <v>12988.7</v>
      </c>
      <c r="Q97" s="63"/>
      <c r="R97" s="60">
        <f t="shared" si="43"/>
        <v>0</v>
      </c>
      <c r="S97" s="63">
        <v>0</v>
      </c>
      <c r="T97" s="63"/>
      <c r="U97" s="63"/>
      <c r="V97" s="25" t="e">
        <f t="shared" si="50"/>
        <v>#DIV/0!</v>
      </c>
    </row>
    <row r="98" spans="1:101" s="48" customFormat="1" ht="38.25" customHeight="1" x14ac:dyDescent="0.25">
      <c r="A98" s="15" t="s">
        <v>143</v>
      </c>
      <c r="B98" s="16" t="s">
        <v>144</v>
      </c>
      <c r="C98" s="17" t="s">
        <v>23</v>
      </c>
      <c r="D98" s="17" t="s">
        <v>23</v>
      </c>
      <c r="E98" s="17" t="s">
        <v>23</v>
      </c>
      <c r="F98" s="62">
        <f t="shared" si="49"/>
        <v>1330.9</v>
      </c>
      <c r="G98" s="62">
        <f>G99</f>
        <v>0</v>
      </c>
      <c r="H98" s="62">
        <f t="shared" ref="H98:I98" si="65">H99</f>
        <v>1330.9</v>
      </c>
      <c r="I98" s="62">
        <f t="shared" si="65"/>
        <v>0</v>
      </c>
      <c r="J98" s="62">
        <f t="shared" ref="J98:J116" si="66">K98+L98+M98</f>
        <v>1330.9</v>
      </c>
      <c r="K98" s="62">
        <f>K99</f>
        <v>0</v>
      </c>
      <c r="L98" s="62">
        <f t="shared" ref="L98:M98" si="67">L99</f>
        <v>1330.9</v>
      </c>
      <c r="M98" s="62">
        <f t="shared" si="67"/>
        <v>0</v>
      </c>
      <c r="N98" s="62">
        <f t="shared" si="21"/>
        <v>67518.3</v>
      </c>
      <c r="O98" s="62">
        <f>O99</f>
        <v>0</v>
      </c>
      <c r="P98" s="62">
        <f t="shared" ref="P98:Q98" si="68">P99</f>
        <v>67518.3</v>
      </c>
      <c r="Q98" s="62">
        <f t="shared" si="68"/>
        <v>0</v>
      </c>
      <c r="R98" s="62">
        <f t="shared" si="43"/>
        <v>76976.899999999994</v>
      </c>
      <c r="S98" s="62">
        <f>S99</f>
        <v>0</v>
      </c>
      <c r="T98" s="62">
        <f t="shared" ref="T98:U98" si="69">T99</f>
        <v>76976.899999999994</v>
      </c>
      <c r="U98" s="62">
        <f t="shared" si="69"/>
        <v>0</v>
      </c>
      <c r="V98" s="18">
        <f t="shared" si="50"/>
        <v>1</v>
      </c>
      <c r="W98" s="1"/>
      <c r="X98" s="7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28.15" customHeight="1" x14ac:dyDescent="0.25">
      <c r="A99" s="10" t="s">
        <v>145</v>
      </c>
      <c r="B99" s="23" t="s">
        <v>146</v>
      </c>
      <c r="C99" s="24" t="s">
        <v>23</v>
      </c>
      <c r="D99" s="43" t="s">
        <v>23</v>
      </c>
      <c r="E99" s="24" t="s">
        <v>23</v>
      </c>
      <c r="F99" s="60">
        <f t="shared" si="49"/>
        <v>1330.9</v>
      </c>
      <c r="G99" s="60">
        <f>G104+G101+G102+G103</f>
        <v>0</v>
      </c>
      <c r="H99" s="60">
        <f t="shared" ref="H99:I99" si="70">H104+H101+H102+H103</f>
        <v>1330.9</v>
      </c>
      <c r="I99" s="60">
        <f t="shared" si="70"/>
        <v>0</v>
      </c>
      <c r="J99" s="60">
        <f t="shared" si="66"/>
        <v>1330.9</v>
      </c>
      <c r="K99" s="60">
        <f>K101+K104+K102+K103</f>
        <v>0</v>
      </c>
      <c r="L99" s="60">
        <f t="shared" ref="L99:M99" si="71">L101+L104+L102+L103</f>
        <v>1330.9</v>
      </c>
      <c r="M99" s="60">
        <f t="shared" si="71"/>
        <v>0</v>
      </c>
      <c r="N99" s="60">
        <f t="shared" si="21"/>
        <v>67518.3</v>
      </c>
      <c r="O99" s="60">
        <f>O104+O101+O102+O103</f>
        <v>0</v>
      </c>
      <c r="P99" s="60">
        <f t="shared" ref="P99:Q99" si="72">P104+P101+P102+P103</f>
        <v>67518.3</v>
      </c>
      <c r="Q99" s="60">
        <f t="shared" si="72"/>
        <v>0</v>
      </c>
      <c r="R99" s="60">
        <f t="shared" si="43"/>
        <v>76976.899999999994</v>
      </c>
      <c r="S99" s="60">
        <f>S104+S101+S102+S103</f>
        <v>0</v>
      </c>
      <c r="T99" s="60">
        <f t="shared" ref="T99:U99" si="73">T104+T101+T102+T103</f>
        <v>76976.899999999994</v>
      </c>
      <c r="U99" s="60">
        <f t="shared" si="73"/>
        <v>0</v>
      </c>
      <c r="V99" s="25">
        <f t="shared" si="50"/>
        <v>1</v>
      </c>
    </row>
    <row r="100" spans="1:101" ht="21" customHeight="1" x14ac:dyDescent="0.25">
      <c r="A100" s="14"/>
      <c r="B100" s="20" t="s">
        <v>24</v>
      </c>
      <c r="C100" s="28"/>
      <c r="D100" s="30"/>
      <c r="E100" s="28"/>
      <c r="F100" s="60"/>
      <c r="G100" s="63"/>
      <c r="H100" s="63"/>
      <c r="I100" s="63"/>
      <c r="J100" s="60"/>
      <c r="K100" s="63"/>
      <c r="L100" s="63"/>
      <c r="M100" s="63"/>
      <c r="N100" s="60"/>
      <c r="O100" s="63"/>
      <c r="P100" s="63"/>
      <c r="Q100" s="63"/>
      <c r="R100" s="60"/>
      <c r="S100" s="63"/>
      <c r="T100" s="63"/>
      <c r="U100" s="63"/>
      <c r="V100" s="25"/>
    </row>
    <row r="101" spans="1:101" ht="69" customHeight="1" x14ac:dyDescent="0.25">
      <c r="A101" s="14"/>
      <c r="B101" s="41" t="s">
        <v>147</v>
      </c>
      <c r="C101" s="28" t="s">
        <v>148</v>
      </c>
      <c r="D101" s="30" t="s">
        <v>149</v>
      </c>
      <c r="E101" s="28" t="s">
        <v>150</v>
      </c>
      <c r="F101" s="60">
        <f t="shared" si="49"/>
        <v>0</v>
      </c>
      <c r="G101" s="63">
        <v>0</v>
      </c>
      <c r="H101" s="63">
        <v>0</v>
      </c>
      <c r="I101" s="63"/>
      <c r="J101" s="60">
        <f t="shared" si="66"/>
        <v>0</v>
      </c>
      <c r="K101" s="63"/>
      <c r="L101" s="63">
        <v>0</v>
      </c>
      <c r="M101" s="63"/>
      <c r="N101" s="60">
        <f t="shared" si="21"/>
        <v>5581</v>
      </c>
      <c r="O101" s="63">
        <v>0</v>
      </c>
      <c r="P101" s="63">
        <v>5581</v>
      </c>
      <c r="Q101" s="63"/>
      <c r="R101" s="60">
        <f t="shared" si="43"/>
        <v>32243.7</v>
      </c>
      <c r="S101" s="63">
        <v>0</v>
      </c>
      <c r="T101" s="63">
        <v>32243.7</v>
      </c>
      <c r="U101" s="63"/>
      <c r="V101" s="25" t="e">
        <f t="shared" si="50"/>
        <v>#DIV/0!</v>
      </c>
    </row>
    <row r="102" spans="1:101" ht="69" customHeight="1" x14ac:dyDescent="0.25">
      <c r="A102" s="14"/>
      <c r="B102" s="41" t="s">
        <v>151</v>
      </c>
      <c r="C102" s="28" t="s">
        <v>148</v>
      </c>
      <c r="D102" s="30" t="s">
        <v>149</v>
      </c>
      <c r="E102" s="28" t="s">
        <v>152</v>
      </c>
      <c r="F102" s="60">
        <f t="shared" si="49"/>
        <v>0</v>
      </c>
      <c r="G102" s="63">
        <v>0</v>
      </c>
      <c r="H102" s="63">
        <v>0</v>
      </c>
      <c r="I102" s="63"/>
      <c r="J102" s="60">
        <f t="shared" si="66"/>
        <v>0</v>
      </c>
      <c r="K102" s="63"/>
      <c r="L102" s="63"/>
      <c r="M102" s="63"/>
      <c r="N102" s="60">
        <f t="shared" si="21"/>
        <v>9559.2000000000007</v>
      </c>
      <c r="O102" s="63">
        <v>0</v>
      </c>
      <c r="P102" s="63">
        <v>9559.2000000000007</v>
      </c>
      <c r="Q102" s="63"/>
      <c r="R102" s="60">
        <f t="shared" si="43"/>
        <v>6042.4</v>
      </c>
      <c r="S102" s="63">
        <v>0</v>
      </c>
      <c r="T102" s="63">
        <v>6042.4</v>
      </c>
      <c r="U102" s="63"/>
      <c r="V102" s="25" t="e">
        <f t="shared" si="50"/>
        <v>#DIV/0!</v>
      </c>
    </row>
    <row r="103" spans="1:101" ht="69" customHeight="1" x14ac:dyDescent="0.25">
      <c r="A103" s="14"/>
      <c r="B103" s="41" t="s">
        <v>153</v>
      </c>
      <c r="C103" s="28" t="s">
        <v>148</v>
      </c>
      <c r="D103" s="30" t="s">
        <v>149</v>
      </c>
      <c r="E103" s="28" t="s">
        <v>154</v>
      </c>
      <c r="F103" s="60">
        <f t="shared" si="49"/>
        <v>1330.9</v>
      </c>
      <c r="G103" s="63">
        <v>0</v>
      </c>
      <c r="H103" s="63">
        <v>1330.9</v>
      </c>
      <c r="I103" s="63"/>
      <c r="J103" s="60">
        <f t="shared" si="66"/>
        <v>1330.9</v>
      </c>
      <c r="K103" s="63">
        <v>0</v>
      </c>
      <c r="L103" s="63">
        <v>1330.9</v>
      </c>
      <c r="M103" s="63"/>
      <c r="N103" s="60">
        <f t="shared" si="21"/>
        <v>1560.6</v>
      </c>
      <c r="O103" s="63">
        <v>0</v>
      </c>
      <c r="P103" s="63">
        <v>1560.6</v>
      </c>
      <c r="Q103" s="63"/>
      <c r="R103" s="60">
        <f t="shared" si="43"/>
        <v>2109.6</v>
      </c>
      <c r="S103" s="63">
        <v>0</v>
      </c>
      <c r="T103" s="63">
        <v>2109.6</v>
      </c>
      <c r="U103" s="63"/>
      <c r="V103" s="25">
        <f t="shared" si="50"/>
        <v>1</v>
      </c>
    </row>
    <row r="104" spans="1:101" ht="97.5" customHeight="1" x14ac:dyDescent="0.25">
      <c r="A104" s="14"/>
      <c r="B104" s="41" t="s">
        <v>155</v>
      </c>
      <c r="C104" s="28" t="s">
        <v>148</v>
      </c>
      <c r="D104" s="30" t="s">
        <v>149</v>
      </c>
      <c r="E104" s="28" t="s">
        <v>156</v>
      </c>
      <c r="F104" s="60">
        <f t="shared" si="49"/>
        <v>0</v>
      </c>
      <c r="G104" s="63">
        <v>0</v>
      </c>
      <c r="H104" s="63">
        <v>0</v>
      </c>
      <c r="I104" s="63"/>
      <c r="J104" s="60">
        <f t="shared" si="66"/>
        <v>0</v>
      </c>
      <c r="K104" s="63"/>
      <c r="L104" s="63">
        <v>0</v>
      </c>
      <c r="M104" s="63"/>
      <c r="N104" s="60">
        <f t="shared" si="21"/>
        <v>50817.5</v>
      </c>
      <c r="O104" s="63">
        <v>0</v>
      </c>
      <c r="P104" s="63">
        <v>50817.5</v>
      </c>
      <c r="Q104" s="63"/>
      <c r="R104" s="60">
        <f t="shared" si="43"/>
        <v>36581.199999999997</v>
      </c>
      <c r="S104" s="63">
        <v>0</v>
      </c>
      <c r="T104" s="63">
        <v>36581.199999999997</v>
      </c>
      <c r="U104" s="63"/>
      <c r="V104" s="25" t="e">
        <f t="shared" si="50"/>
        <v>#DIV/0!</v>
      </c>
    </row>
    <row r="105" spans="1:101" s="48" customFormat="1" ht="39" customHeight="1" x14ac:dyDescent="0.25">
      <c r="A105" s="15" t="s">
        <v>157</v>
      </c>
      <c r="B105" s="86" t="s">
        <v>158</v>
      </c>
      <c r="C105" s="17" t="s">
        <v>23</v>
      </c>
      <c r="D105" s="17" t="s">
        <v>23</v>
      </c>
      <c r="E105" s="17" t="s">
        <v>23</v>
      </c>
      <c r="F105" s="62">
        <f t="shared" si="49"/>
        <v>7230252.0999999996</v>
      </c>
      <c r="G105" s="62">
        <f>G106+G129+G117+G121+G125+G111</f>
        <v>2751239.6</v>
      </c>
      <c r="H105" s="62">
        <f t="shared" ref="H105:I105" si="74">H106+H129+H117+H121+H125+H111</f>
        <v>3882710.8</v>
      </c>
      <c r="I105" s="62">
        <f t="shared" si="74"/>
        <v>596301.69999999995</v>
      </c>
      <c r="J105" s="62">
        <f t="shared" si="66"/>
        <v>7071115.4000000004</v>
      </c>
      <c r="K105" s="62">
        <f>K106+K129+K117+K121+K125+K111</f>
        <v>2724556.7</v>
      </c>
      <c r="L105" s="62">
        <f t="shared" ref="L105:M105" si="75">L106+L129+L117+L121+L125+L111</f>
        <v>3774450.5</v>
      </c>
      <c r="M105" s="62">
        <f t="shared" si="75"/>
        <v>572108.19999999995</v>
      </c>
      <c r="N105" s="62">
        <f t="shared" si="21"/>
        <v>7856241</v>
      </c>
      <c r="O105" s="62">
        <f>O106+O129+O117+O121+O125+O111</f>
        <v>2574343.7000000002</v>
      </c>
      <c r="P105" s="62">
        <f t="shared" ref="P105:Q105" si="76">P106+P129+P117+P121+P125+P111</f>
        <v>5181305.5</v>
      </c>
      <c r="Q105" s="62">
        <f t="shared" si="76"/>
        <v>100591.8</v>
      </c>
      <c r="R105" s="62">
        <f t="shared" si="43"/>
        <v>7287275</v>
      </c>
      <c r="S105" s="62">
        <f>S106+S129+S117+S121+S125+S111</f>
        <v>1861447.1</v>
      </c>
      <c r="T105" s="62">
        <f t="shared" ref="T105:U105" si="77">T106+T129+T117+T121+T125+T111</f>
        <v>5313120.9000000004</v>
      </c>
      <c r="U105" s="62">
        <f t="shared" si="77"/>
        <v>112707</v>
      </c>
      <c r="V105" s="18">
        <f t="shared" si="50"/>
        <v>0.97799999999999998</v>
      </c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</row>
    <row r="106" spans="1:101" ht="36.75" customHeight="1" x14ac:dyDescent="0.25">
      <c r="A106" s="10" t="s">
        <v>159</v>
      </c>
      <c r="B106" s="23" t="s">
        <v>160</v>
      </c>
      <c r="C106" s="45" t="s">
        <v>23</v>
      </c>
      <c r="D106" s="45" t="s">
        <v>23</v>
      </c>
      <c r="E106" s="45" t="s">
        <v>23</v>
      </c>
      <c r="F106" s="60">
        <f t="shared" si="49"/>
        <v>5498032.5999999996</v>
      </c>
      <c r="G106" s="60">
        <f>SUM(G108:G110)</f>
        <v>2230039.9</v>
      </c>
      <c r="H106" s="60">
        <f t="shared" ref="H106:I106" si="78">SUM(H108:H110)</f>
        <v>2828889.4</v>
      </c>
      <c r="I106" s="60">
        <f t="shared" si="78"/>
        <v>439103.3</v>
      </c>
      <c r="J106" s="60">
        <f t="shared" si="66"/>
        <v>5476441.7000000002</v>
      </c>
      <c r="K106" s="60">
        <f>SUM(K108:K110)</f>
        <v>2217217.9</v>
      </c>
      <c r="L106" s="60">
        <f t="shared" ref="L106:M106" si="79">SUM(L108:L110)</f>
        <v>2828889.4</v>
      </c>
      <c r="M106" s="60">
        <f t="shared" si="79"/>
        <v>430334.4</v>
      </c>
      <c r="N106" s="60">
        <f t="shared" si="21"/>
        <v>6743791.4000000004</v>
      </c>
      <c r="O106" s="60">
        <f>SUM(O108:O110)</f>
        <v>2237280.7999999998</v>
      </c>
      <c r="P106" s="60">
        <f t="shared" ref="P106:Q106" si="80">SUM(P108:P110)</f>
        <v>4443510.5999999996</v>
      </c>
      <c r="Q106" s="60">
        <f t="shared" si="80"/>
        <v>63000</v>
      </c>
      <c r="R106" s="60">
        <f t="shared" si="43"/>
        <v>6631776.0999999996</v>
      </c>
      <c r="S106" s="60">
        <f>SUM(S108:S110)</f>
        <v>1661475.2</v>
      </c>
      <c r="T106" s="60">
        <f t="shared" ref="T106:U106" si="81">SUM(T108:T110)</f>
        <v>4907300.9000000004</v>
      </c>
      <c r="U106" s="60">
        <f t="shared" si="81"/>
        <v>63000</v>
      </c>
      <c r="V106" s="25">
        <f t="shared" si="50"/>
        <v>0.996</v>
      </c>
    </row>
    <row r="107" spans="1:101" ht="18.75" x14ac:dyDescent="0.25">
      <c r="A107" s="14"/>
      <c r="B107" s="20" t="s">
        <v>24</v>
      </c>
      <c r="C107" s="21"/>
      <c r="D107" s="21"/>
      <c r="E107" s="21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25"/>
    </row>
    <row r="108" spans="1:101" ht="95.25" customHeight="1" x14ac:dyDescent="0.25">
      <c r="A108" s="14"/>
      <c r="B108" s="41" t="s">
        <v>161</v>
      </c>
      <c r="C108" s="30" t="s">
        <v>162</v>
      </c>
      <c r="D108" s="30" t="s">
        <v>163</v>
      </c>
      <c r="E108" s="75" t="s">
        <v>164</v>
      </c>
      <c r="F108" s="60">
        <f t="shared" si="49"/>
        <v>2886622.5</v>
      </c>
      <c r="G108" s="63">
        <v>57733.1</v>
      </c>
      <c r="H108" s="63">
        <v>2828889.4</v>
      </c>
      <c r="I108" s="63">
        <v>0</v>
      </c>
      <c r="J108" s="60">
        <f t="shared" si="66"/>
        <v>2886622.5</v>
      </c>
      <c r="K108" s="63">
        <v>57733.1</v>
      </c>
      <c r="L108" s="63">
        <v>2828889.4</v>
      </c>
      <c r="M108" s="63">
        <v>0</v>
      </c>
      <c r="N108" s="60">
        <f t="shared" ref="N108:N116" si="82">O108+P108+Q108</f>
        <v>4534194.5999999996</v>
      </c>
      <c r="O108" s="63">
        <v>90684</v>
      </c>
      <c r="P108" s="63">
        <v>4443510.5999999996</v>
      </c>
      <c r="Q108" s="63">
        <v>0</v>
      </c>
      <c r="R108" s="60">
        <f t="shared" si="43"/>
        <v>5007449.9000000004</v>
      </c>
      <c r="S108" s="63">
        <v>100149</v>
      </c>
      <c r="T108" s="63">
        <v>4907300.9000000004</v>
      </c>
      <c r="U108" s="63">
        <v>0</v>
      </c>
      <c r="V108" s="25">
        <f t="shared" si="50"/>
        <v>1</v>
      </c>
    </row>
    <row r="109" spans="1:101" ht="117" customHeight="1" x14ac:dyDescent="0.25">
      <c r="A109" s="14"/>
      <c r="B109" s="41" t="s">
        <v>165</v>
      </c>
      <c r="C109" s="30" t="s">
        <v>162</v>
      </c>
      <c r="D109" s="30" t="s">
        <v>163</v>
      </c>
      <c r="E109" s="87" t="s">
        <v>166</v>
      </c>
      <c r="F109" s="60">
        <f t="shared" si="49"/>
        <v>1637335.3</v>
      </c>
      <c r="G109" s="63">
        <v>1545223.08</v>
      </c>
      <c r="H109" s="63">
        <v>0</v>
      </c>
      <c r="I109" s="63">
        <v>92112.2</v>
      </c>
      <c r="J109" s="60">
        <f t="shared" si="66"/>
        <v>1624513.3</v>
      </c>
      <c r="K109" s="63">
        <f>1521930.6+10470.5</f>
        <v>1532401.1</v>
      </c>
      <c r="L109" s="63">
        <v>0</v>
      </c>
      <c r="M109" s="63">
        <v>92112.2</v>
      </c>
      <c r="N109" s="60">
        <f t="shared" si="82"/>
        <v>1429596.8</v>
      </c>
      <c r="O109" s="63">
        <v>1429596.8</v>
      </c>
      <c r="P109" s="63">
        <v>0</v>
      </c>
      <c r="Q109" s="72">
        <v>0</v>
      </c>
      <c r="R109" s="60">
        <f t="shared" si="43"/>
        <v>1561326.2</v>
      </c>
      <c r="S109" s="63">
        <v>1561326.2</v>
      </c>
      <c r="T109" s="63">
        <v>0</v>
      </c>
      <c r="U109" s="72">
        <v>0</v>
      </c>
      <c r="V109" s="25">
        <f t="shared" si="50"/>
        <v>0.99199999999999999</v>
      </c>
      <c r="W109" s="7"/>
      <c r="X109" s="7"/>
    </row>
    <row r="110" spans="1:101" ht="167.25" customHeight="1" x14ac:dyDescent="0.25">
      <c r="A110" s="14"/>
      <c r="B110" s="41" t="s">
        <v>294</v>
      </c>
      <c r="C110" s="30" t="s">
        <v>162</v>
      </c>
      <c r="D110" s="30" t="s">
        <v>163</v>
      </c>
      <c r="E110" s="71" t="s">
        <v>293</v>
      </c>
      <c r="F110" s="60">
        <f t="shared" si="49"/>
        <v>974074.8</v>
      </c>
      <c r="G110" s="63">
        <v>627083.69999999995</v>
      </c>
      <c r="H110" s="63">
        <v>0</v>
      </c>
      <c r="I110" s="63">
        <v>346991.1</v>
      </c>
      <c r="J110" s="60">
        <f t="shared" si="66"/>
        <v>965305.9</v>
      </c>
      <c r="K110" s="63">
        <v>627083.69999999995</v>
      </c>
      <c r="L110" s="63">
        <v>0</v>
      </c>
      <c r="M110" s="63">
        <v>338222.2</v>
      </c>
      <c r="N110" s="60">
        <f t="shared" si="82"/>
        <v>780000</v>
      </c>
      <c r="O110" s="63">
        <v>717000</v>
      </c>
      <c r="P110" s="63">
        <v>0</v>
      </c>
      <c r="Q110" s="72">
        <v>63000</v>
      </c>
      <c r="R110" s="60">
        <f t="shared" si="43"/>
        <v>63000</v>
      </c>
      <c r="S110" s="63"/>
      <c r="T110" s="63"/>
      <c r="U110" s="72">
        <v>63000</v>
      </c>
      <c r="V110" s="25">
        <f t="shared" si="50"/>
        <v>0.99099999999999999</v>
      </c>
      <c r="W110" s="7"/>
      <c r="X110" s="7"/>
    </row>
    <row r="111" spans="1:101" ht="33" customHeight="1" x14ac:dyDescent="0.25">
      <c r="A111" s="10" t="s">
        <v>167</v>
      </c>
      <c r="B111" s="23" t="s">
        <v>168</v>
      </c>
      <c r="C111" s="45" t="s">
        <v>23</v>
      </c>
      <c r="D111" s="45" t="s">
        <v>23</v>
      </c>
      <c r="E111" s="45" t="s">
        <v>23</v>
      </c>
      <c r="F111" s="60">
        <f t="shared" si="49"/>
        <v>394889.1</v>
      </c>
      <c r="G111" s="60">
        <f>G114+G115+G113+G116</f>
        <v>71328.5</v>
      </c>
      <c r="H111" s="60">
        <f t="shared" ref="H111" si="83">H114+H115+H113+H116</f>
        <v>286813.90000000002</v>
      </c>
      <c r="I111" s="60">
        <v>36746.699999999997</v>
      </c>
      <c r="J111" s="60">
        <f t="shared" si="66"/>
        <v>319186</v>
      </c>
      <c r="K111" s="60">
        <f>K114+K115+K113+K116</f>
        <v>62708.1</v>
      </c>
      <c r="L111" s="60">
        <f t="shared" ref="L111" si="84">L114+L115+L113+L116</f>
        <v>222135.8</v>
      </c>
      <c r="M111" s="60">
        <v>34342.1</v>
      </c>
      <c r="N111" s="60">
        <f t="shared" si="82"/>
        <v>61305.9</v>
      </c>
      <c r="O111" s="60">
        <f>O114+O115+O113+O116</f>
        <v>0</v>
      </c>
      <c r="P111" s="60">
        <f t="shared" ref="P111:Q111" si="85">P114+P115+P113+P116</f>
        <v>61305.9</v>
      </c>
      <c r="Q111" s="60">
        <f t="shared" si="85"/>
        <v>0</v>
      </c>
      <c r="R111" s="60">
        <f t="shared" si="43"/>
        <v>0</v>
      </c>
      <c r="S111" s="60">
        <f>S114+S115+S113+S116</f>
        <v>0</v>
      </c>
      <c r="T111" s="60">
        <f t="shared" ref="T111:U111" si="86">T114+T115+T113+T116</f>
        <v>0</v>
      </c>
      <c r="U111" s="60">
        <f t="shared" si="86"/>
        <v>0</v>
      </c>
      <c r="V111" s="25">
        <f t="shared" si="50"/>
        <v>0.80800000000000005</v>
      </c>
      <c r="W111" s="7"/>
      <c r="X111" s="7"/>
    </row>
    <row r="112" spans="1:101" ht="24" customHeight="1" x14ac:dyDescent="0.25">
      <c r="A112" s="14"/>
      <c r="B112" s="20" t="s">
        <v>24</v>
      </c>
      <c r="C112" s="21"/>
      <c r="D112" s="21"/>
      <c r="E112" s="21"/>
      <c r="F112" s="60"/>
      <c r="G112" s="63"/>
      <c r="H112" s="63"/>
      <c r="I112" s="63"/>
      <c r="J112" s="60"/>
      <c r="K112" s="63"/>
      <c r="L112" s="63"/>
      <c r="M112" s="63"/>
      <c r="N112" s="60"/>
      <c r="O112" s="63"/>
      <c r="P112" s="63"/>
      <c r="Q112" s="60"/>
      <c r="R112" s="60"/>
      <c r="S112" s="63"/>
      <c r="T112" s="63"/>
      <c r="U112" s="60"/>
      <c r="V112" s="25"/>
      <c r="W112" s="7"/>
      <c r="X112" s="7"/>
    </row>
    <row r="113" spans="1:24" ht="57" customHeight="1" x14ac:dyDescent="0.25">
      <c r="A113" s="14"/>
      <c r="B113" s="41" t="s">
        <v>312</v>
      </c>
      <c r="C113" s="30" t="s">
        <v>68</v>
      </c>
      <c r="D113" s="30" t="s">
        <v>69</v>
      </c>
      <c r="E113" s="30" t="s">
        <v>311</v>
      </c>
      <c r="F113" s="60">
        <f t="shared" si="49"/>
        <v>0</v>
      </c>
      <c r="G113" s="63">
        <v>0</v>
      </c>
      <c r="H113" s="63">
        <v>0</v>
      </c>
      <c r="I113" s="63"/>
      <c r="J113" s="60">
        <f t="shared" si="66"/>
        <v>0</v>
      </c>
      <c r="K113" s="63">
        <v>0</v>
      </c>
      <c r="L113" s="63">
        <v>0</v>
      </c>
      <c r="M113" s="63"/>
      <c r="N113" s="60">
        <f t="shared" si="82"/>
        <v>0</v>
      </c>
      <c r="O113" s="63"/>
      <c r="P113" s="63"/>
      <c r="Q113" s="60"/>
      <c r="R113" s="60">
        <f t="shared" si="43"/>
        <v>0</v>
      </c>
      <c r="S113" s="63"/>
      <c r="T113" s="63"/>
      <c r="U113" s="60"/>
      <c r="V113" s="25" t="e">
        <f t="shared" si="50"/>
        <v>#DIV/0!</v>
      </c>
      <c r="W113" s="7"/>
      <c r="X113" s="7"/>
    </row>
    <row r="114" spans="1:24" ht="81" customHeight="1" x14ac:dyDescent="0.25">
      <c r="A114" s="14"/>
      <c r="B114" s="41" t="s">
        <v>169</v>
      </c>
      <c r="C114" s="30" t="s">
        <v>68</v>
      </c>
      <c r="D114" s="30" t="s">
        <v>69</v>
      </c>
      <c r="E114" s="28" t="s">
        <v>170</v>
      </c>
      <c r="F114" s="60">
        <f t="shared" si="49"/>
        <v>286813.90000000002</v>
      </c>
      <c r="G114" s="63">
        <v>0</v>
      </c>
      <c r="H114" s="63">
        <v>286813.94</v>
      </c>
      <c r="I114" s="63"/>
      <c r="J114" s="60">
        <f t="shared" si="66"/>
        <v>222135.8</v>
      </c>
      <c r="K114" s="63">
        <v>0</v>
      </c>
      <c r="L114" s="63">
        <v>222135.77</v>
      </c>
      <c r="M114" s="63"/>
      <c r="N114" s="60">
        <f t="shared" si="82"/>
        <v>61305.9</v>
      </c>
      <c r="O114" s="63">
        <v>0</v>
      </c>
      <c r="P114" s="63">
        <v>61305.86</v>
      </c>
      <c r="Q114" s="60"/>
      <c r="R114" s="60">
        <f t="shared" si="43"/>
        <v>0</v>
      </c>
      <c r="S114" s="63"/>
      <c r="T114" s="63"/>
      <c r="U114" s="60"/>
      <c r="V114" s="25">
        <f t="shared" si="50"/>
        <v>0.77400000000000002</v>
      </c>
      <c r="W114" s="7"/>
      <c r="X114" s="7"/>
    </row>
    <row r="115" spans="1:24" ht="81" customHeight="1" x14ac:dyDescent="0.25">
      <c r="A115" s="14"/>
      <c r="B115" s="41" t="s">
        <v>295</v>
      </c>
      <c r="C115" s="30" t="s">
        <v>68</v>
      </c>
      <c r="D115" s="30" t="s">
        <v>69</v>
      </c>
      <c r="E115" s="28" t="s">
        <v>296</v>
      </c>
      <c r="F115" s="60">
        <f t="shared" si="49"/>
        <v>3218.7</v>
      </c>
      <c r="G115" s="63">
        <v>3218.7</v>
      </c>
      <c r="H115" s="63">
        <v>0</v>
      </c>
      <c r="I115" s="63"/>
      <c r="J115" s="60">
        <f t="shared" si="66"/>
        <v>3096.2</v>
      </c>
      <c r="K115" s="63">
        <v>3096.2</v>
      </c>
      <c r="L115" s="63">
        <v>0</v>
      </c>
      <c r="M115" s="63"/>
      <c r="N115" s="60">
        <f t="shared" si="82"/>
        <v>0</v>
      </c>
      <c r="O115" s="63"/>
      <c r="P115" s="63"/>
      <c r="Q115" s="60"/>
      <c r="R115" s="60">
        <f t="shared" si="43"/>
        <v>0</v>
      </c>
      <c r="S115" s="63"/>
      <c r="T115" s="63"/>
      <c r="U115" s="60"/>
      <c r="V115" s="25">
        <f t="shared" si="50"/>
        <v>0.96199999999999997</v>
      </c>
      <c r="W115" s="7"/>
      <c r="X115" s="7"/>
    </row>
    <row r="116" spans="1:24" ht="102" customHeight="1" x14ac:dyDescent="0.25">
      <c r="A116" s="14"/>
      <c r="B116" s="41" t="s">
        <v>320</v>
      </c>
      <c r="C116" s="30" t="s">
        <v>68</v>
      </c>
      <c r="D116" s="30" t="s">
        <v>69</v>
      </c>
      <c r="E116" s="28" t="s">
        <v>319</v>
      </c>
      <c r="F116" s="60">
        <f t="shared" si="49"/>
        <v>68109.8</v>
      </c>
      <c r="G116" s="63">
        <v>68109.77</v>
      </c>
      <c r="H116" s="63">
        <v>0</v>
      </c>
      <c r="I116" s="63"/>
      <c r="J116" s="60">
        <f t="shared" si="66"/>
        <v>59611.9</v>
      </c>
      <c r="K116" s="63">
        <v>59611.9</v>
      </c>
      <c r="L116" s="63">
        <v>0</v>
      </c>
      <c r="M116" s="63"/>
      <c r="N116" s="60">
        <f t="shared" si="82"/>
        <v>0</v>
      </c>
      <c r="O116" s="63"/>
      <c r="P116" s="63"/>
      <c r="Q116" s="60"/>
      <c r="R116" s="60">
        <f t="shared" si="43"/>
        <v>0</v>
      </c>
      <c r="S116" s="63"/>
      <c r="T116" s="63"/>
      <c r="U116" s="60"/>
      <c r="V116" s="25">
        <f t="shared" si="50"/>
        <v>0.875</v>
      </c>
      <c r="W116" s="7"/>
      <c r="X116" s="7"/>
    </row>
    <row r="117" spans="1:24" ht="36.75" customHeight="1" x14ac:dyDescent="0.25">
      <c r="A117" s="10" t="s">
        <v>171</v>
      </c>
      <c r="B117" s="23" t="s">
        <v>172</v>
      </c>
      <c r="C117" s="24" t="s">
        <v>23</v>
      </c>
      <c r="D117" s="24" t="s">
        <v>23</v>
      </c>
      <c r="E117" s="24" t="s">
        <v>23</v>
      </c>
      <c r="F117" s="60">
        <f t="shared" si="49"/>
        <v>553186.19999999995</v>
      </c>
      <c r="G117" s="60">
        <f>SUM(G119:G120)</f>
        <v>7433</v>
      </c>
      <c r="H117" s="60">
        <f t="shared" ref="H117:M117" si="87">SUM(H119:H120)</f>
        <v>461875.6</v>
      </c>
      <c r="I117" s="60">
        <f t="shared" si="87"/>
        <v>83877.600000000006</v>
      </c>
      <c r="J117" s="60">
        <f t="shared" si="87"/>
        <v>497556.3</v>
      </c>
      <c r="K117" s="60">
        <f t="shared" si="87"/>
        <v>6555.3</v>
      </c>
      <c r="L117" s="60">
        <f t="shared" si="87"/>
        <v>418868.8</v>
      </c>
      <c r="M117" s="60">
        <f t="shared" si="87"/>
        <v>72132.2</v>
      </c>
      <c r="N117" s="60">
        <f t="shared" ref="N117:N187" si="88">O117+P117+Q117</f>
        <v>283891.5</v>
      </c>
      <c r="O117" s="60">
        <f>SUM(O119:O120)</f>
        <v>5677.8</v>
      </c>
      <c r="P117" s="60">
        <f t="shared" ref="P117:Q117" si="89">SUM(P119:P120)</f>
        <v>278213.7</v>
      </c>
      <c r="Q117" s="60">
        <f t="shared" si="89"/>
        <v>0</v>
      </c>
      <c r="R117" s="60">
        <f t="shared" ref="R117:R187" si="90">S117+T117+U117</f>
        <v>272574.7</v>
      </c>
      <c r="S117" s="60">
        <f>SUM(S119:S120)</f>
        <v>5451.5</v>
      </c>
      <c r="T117" s="60">
        <f t="shared" ref="T117:U117" si="91">SUM(T119:T120)</f>
        <v>267123.20000000001</v>
      </c>
      <c r="U117" s="60">
        <f t="shared" si="91"/>
        <v>0</v>
      </c>
      <c r="V117" s="25">
        <f t="shared" si="50"/>
        <v>0.89900000000000002</v>
      </c>
    </row>
    <row r="118" spans="1:24" ht="18.75" x14ac:dyDescent="0.25">
      <c r="A118" s="14"/>
      <c r="B118" s="20" t="s">
        <v>24</v>
      </c>
      <c r="C118" s="21"/>
      <c r="D118" s="21"/>
      <c r="E118" s="21"/>
      <c r="F118" s="60"/>
      <c r="G118" s="63"/>
      <c r="H118" s="63"/>
      <c r="I118" s="63"/>
      <c r="J118" s="60"/>
      <c r="K118" s="63"/>
      <c r="L118" s="63"/>
      <c r="M118" s="63"/>
      <c r="N118" s="60"/>
      <c r="O118" s="63"/>
      <c r="P118" s="63"/>
      <c r="Q118" s="63"/>
      <c r="R118" s="60"/>
      <c r="S118" s="63"/>
      <c r="T118" s="63"/>
      <c r="U118" s="63"/>
      <c r="V118" s="25"/>
    </row>
    <row r="119" spans="1:24" ht="75" customHeight="1" x14ac:dyDescent="0.25">
      <c r="A119" s="14"/>
      <c r="B119" s="41" t="s">
        <v>173</v>
      </c>
      <c r="C119" s="28" t="s">
        <v>68</v>
      </c>
      <c r="D119" s="30" t="s">
        <v>69</v>
      </c>
      <c r="E119" s="28" t="s">
        <v>174</v>
      </c>
      <c r="F119" s="60">
        <f t="shared" si="49"/>
        <v>224841</v>
      </c>
      <c r="G119" s="63">
        <v>1953.1</v>
      </c>
      <c r="H119" s="63">
        <v>193361.4</v>
      </c>
      <c r="I119" s="63">
        <v>29526.5</v>
      </c>
      <c r="J119" s="60">
        <f>SUM(K119:M119)</f>
        <v>216464.4</v>
      </c>
      <c r="K119" s="63">
        <v>1953.1</v>
      </c>
      <c r="L119" s="63">
        <v>193361.4</v>
      </c>
      <c r="M119" s="63">
        <v>21149.9</v>
      </c>
      <c r="N119" s="60">
        <f t="shared" si="88"/>
        <v>0</v>
      </c>
      <c r="O119" s="63">
        <v>0</v>
      </c>
      <c r="P119" s="63">
        <v>0</v>
      </c>
      <c r="Q119" s="63"/>
      <c r="R119" s="60">
        <f t="shared" si="90"/>
        <v>0</v>
      </c>
      <c r="S119" s="63">
        <v>0</v>
      </c>
      <c r="T119" s="63">
        <v>0</v>
      </c>
      <c r="U119" s="63"/>
      <c r="V119" s="25">
        <f t="shared" si="50"/>
        <v>0.96299999999999997</v>
      </c>
    </row>
    <row r="120" spans="1:24" ht="73.5" customHeight="1" x14ac:dyDescent="0.25">
      <c r="A120" s="14"/>
      <c r="B120" s="41" t="s">
        <v>175</v>
      </c>
      <c r="C120" s="28" t="s">
        <v>68</v>
      </c>
      <c r="D120" s="30" t="s">
        <v>69</v>
      </c>
      <c r="E120" s="28" t="s">
        <v>176</v>
      </c>
      <c r="F120" s="60">
        <f t="shared" si="49"/>
        <v>328345.2</v>
      </c>
      <c r="G120" s="63">
        <v>5479.88</v>
      </c>
      <c r="H120" s="63">
        <v>268514.2</v>
      </c>
      <c r="I120" s="63">
        <v>54351.1</v>
      </c>
      <c r="J120" s="60">
        <f t="shared" ref="J120:J131" si="92">K120+L120+M120</f>
        <v>281091.90000000002</v>
      </c>
      <c r="K120" s="63">
        <v>4602.2</v>
      </c>
      <c r="L120" s="63">
        <v>225507.39</v>
      </c>
      <c r="M120" s="63">
        <v>50982.3</v>
      </c>
      <c r="N120" s="60">
        <f t="shared" si="88"/>
        <v>283891.5</v>
      </c>
      <c r="O120" s="63">
        <v>5677.8</v>
      </c>
      <c r="P120" s="63">
        <v>278213.7</v>
      </c>
      <c r="Q120" s="63"/>
      <c r="R120" s="60">
        <f t="shared" si="90"/>
        <v>272574.7</v>
      </c>
      <c r="S120" s="63">
        <v>5451.5</v>
      </c>
      <c r="T120" s="63">
        <v>267123.20000000001</v>
      </c>
      <c r="U120" s="63"/>
      <c r="V120" s="25">
        <f t="shared" si="50"/>
        <v>0.85599999999999998</v>
      </c>
    </row>
    <row r="121" spans="1:24" ht="48" customHeight="1" x14ac:dyDescent="0.25">
      <c r="A121" s="10" t="s">
        <v>177</v>
      </c>
      <c r="B121" s="23" t="s">
        <v>178</v>
      </c>
      <c r="C121" s="24" t="s">
        <v>23</v>
      </c>
      <c r="D121" s="43" t="s">
        <v>23</v>
      </c>
      <c r="E121" s="24" t="s">
        <v>23</v>
      </c>
      <c r="F121" s="60">
        <f t="shared" si="49"/>
        <v>87070.8</v>
      </c>
      <c r="G121" s="63">
        <f>G123+G124</f>
        <v>87070.8</v>
      </c>
      <c r="H121" s="63">
        <f t="shared" ref="H121:I121" si="93">H123+H124</f>
        <v>0</v>
      </c>
      <c r="I121" s="63">
        <f t="shared" si="93"/>
        <v>0</v>
      </c>
      <c r="J121" s="60">
        <f t="shared" si="92"/>
        <v>86579.8</v>
      </c>
      <c r="K121" s="63">
        <f>K123+K124</f>
        <v>86579.8</v>
      </c>
      <c r="L121" s="63">
        <f t="shared" ref="L121:M121" si="94">L123+L124</f>
        <v>0</v>
      </c>
      <c r="M121" s="63">
        <f t="shared" si="94"/>
        <v>0</v>
      </c>
      <c r="N121" s="60">
        <f t="shared" si="88"/>
        <v>139387.9</v>
      </c>
      <c r="O121" s="63">
        <f>O123+O124</f>
        <v>2787.8</v>
      </c>
      <c r="P121" s="63">
        <f t="shared" ref="P121:Q121" si="95">P123+P124</f>
        <v>136600.1</v>
      </c>
      <c r="Q121" s="63">
        <f t="shared" si="95"/>
        <v>0</v>
      </c>
      <c r="R121" s="60">
        <f t="shared" si="90"/>
        <v>141527.4</v>
      </c>
      <c r="S121" s="63">
        <f>S123+S124</f>
        <v>2830.6</v>
      </c>
      <c r="T121" s="63">
        <f t="shared" ref="T121:U121" si="96">T123+T124</f>
        <v>138696.79999999999</v>
      </c>
      <c r="U121" s="63">
        <f t="shared" si="96"/>
        <v>0</v>
      </c>
      <c r="V121" s="35">
        <f t="shared" si="50"/>
        <v>0.99399999999999999</v>
      </c>
    </row>
    <row r="122" spans="1:24" ht="18.75" customHeight="1" x14ac:dyDescent="0.25">
      <c r="A122" s="14"/>
      <c r="B122" s="41" t="s">
        <v>24</v>
      </c>
      <c r="C122" s="28"/>
      <c r="D122" s="30"/>
      <c r="E122" s="28"/>
      <c r="F122" s="60"/>
      <c r="G122" s="63"/>
      <c r="H122" s="63"/>
      <c r="I122" s="63"/>
      <c r="J122" s="60"/>
      <c r="K122" s="63"/>
      <c r="L122" s="63"/>
      <c r="M122" s="63"/>
      <c r="N122" s="60"/>
      <c r="O122" s="63"/>
      <c r="P122" s="63"/>
      <c r="Q122" s="63"/>
      <c r="R122" s="60"/>
      <c r="S122" s="63"/>
      <c r="T122" s="63"/>
      <c r="U122" s="63"/>
      <c r="V122" s="25"/>
    </row>
    <row r="123" spans="1:24" ht="102.75" customHeight="1" x14ac:dyDescent="0.25">
      <c r="A123" s="14"/>
      <c r="B123" s="41" t="s">
        <v>179</v>
      </c>
      <c r="C123" s="28" t="s">
        <v>162</v>
      </c>
      <c r="D123" s="30" t="s">
        <v>163</v>
      </c>
      <c r="E123" s="75" t="s">
        <v>180</v>
      </c>
      <c r="F123" s="60">
        <f t="shared" si="49"/>
        <v>0</v>
      </c>
      <c r="G123" s="63">
        <v>0</v>
      </c>
      <c r="H123" s="63">
        <v>0</v>
      </c>
      <c r="I123" s="63"/>
      <c r="J123" s="60">
        <f t="shared" si="92"/>
        <v>0</v>
      </c>
      <c r="K123" s="63"/>
      <c r="L123" s="63"/>
      <c r="M123" s="63"/>
      <c r="N123" s="60">
        <f t="shared" si="88"/>
        <v>139387.9</v>
      </c>
      <c r="O123" s="63">
        <v>2787.8</v>
      </c>
      <c r="P123" s="63">
        <v>136600.1</v>
      </c>
      <c r="Q123" s="63"/>
      <c r="R123" s="60">
        <f t="shared" si="90"/>
        <v>141527.4</v>
      </c>
      <c r="S123" s="63">
        <v>2830.6</v>
      </c>
      <c r="T123" s="63">
        <v>138696.79999999999</v>
      </c>
      <c r="U123" s="63"/>
      <c r="V123" s="25" t="e">
        <f t="shared" si="50"/>
        <v>#DIV/0!</v>
      </c>
    </row>
    <row r="124" spans="1:24" ht="102.75" customHeight="1" x14ac:dyDescent="0.25">
      <c r="A124" s="14"/>
      <c r="B124" s="41" t="s">
        <v>292</v>
      </c>
      <c r="C124" s="28" t="s">
        <v>162</v>
      </c>
      <c r="D124" s="30" t="s">
        <v>163</v>
      </c>
      <c r="E124" s="28" t="s">
        <v>291</v>
      </c>
      <c r="F124" s="60">
        <f t="shared" si="49"/>
        <v>87070.8</v>
      </c>
      <c r="G124" s="63">
        <v>87070.79</v>
      </c>
      <c r="H124" s="63">
        <v>0</v>
      </c>
      <c r="I124" s="63"/>
      <c r="J124" s="60">
        <f t="shared" si="92"/>
        <v>86579.8</v>
      </c>
      <c r="K124" s="63">
        <f>25775.8+60804</f>
        <v>86579.8</v>
      </c>
      <c r="L124" s="63">
        <v>0</v>
      </c>
      <c r="M124" s="63"/>
      <c r="N124" s="60">
        <f t="shared" si="88"/>
        <v>0</v>
      </c>
      <c r="O124" s="63"/>
      <c r="P124" s="63"/>
      <c r="Q124" s="63"/>
      <c r="R124" s="60">
        <f t="shared" si="90"/>
        <v>0</v>
      </c>
      <c r="S124" s="63"/>
      <c r="T124" s="63"/>
      <c r="U124" s="63"/>
      <c r="V124" s="25">
        <f t="shared" si="50"/>
        <v>0.99399999999999999</v>
      </c>
    </row>
    <row r="125" spans="1:24" ht="48" customHeight="1" x14ac:dyDescent="0.25">
      <c r="A125" s="10" t="s">
        <v>181</v>
      </c>
      <c r="B125" s="23" t="s">
        <v>182</v>
      </c>
      <c r="C125" s="24" t="s">
        <v>23</v>
      </c>
      <c r="D125" s="43" t="s">
        <v>23</v>
      </c>
      <c r="E125" s="24" t="s">
        <v>23</v>
      </c>
      <c r="F125" s="60">
        <f>G125+H125+I125</f>
        <v>471273.2</v>
      </c>
      <c r="G125" s="63">
        <f>G127+G128</f>
        <v>129567.2</v>
      </c>
      <c r="H125" s="63">
        <f t="shared" ref="H125:I125" si="97">H127+H128</f>
        <v>305131.90000000002</v>
      </c>
      <c r="I125" s="63">
        <f t="shared" si="97"/>
        <v>36574.1</v>
      </c>
      <c r="J125" s="60">
        <f t="shared" si="92"/>
        <v>469175.3</v>
      </c>
      <c r="K125" s="63">
        <f>K127+K128</f>
        <v>129319.3</v>
      </c>
      <c r="L125" s="63">
        <f t="shared" ref="L125:M125" si="98">L127+L128</f>
        <v>304556.5</v>
      </c>
      <c r="M125" s="63">
        <f t="shared" si="98"/>
        <v>35299.5</v>
      </c>
      <c r="N125" s="60">
        <f t="shared" si="88"/>
        <v>444725</v>
      </c>
      <c r="O125" s="63">
        <f>O127+O128</f>
        <v>145458</v>
      </c>
      <c r="P125" s="63">
        <f t="shared" ref="P125:Q125" si="99">P127+P128</f>
        <v>261675.2</v>
      </c>
      <c r="Q125" s="63">
        <f t="shared" si="99"/>
        <v>37591.800000000003</v>
      </c>
      <c r="R125" s="60">
        <f t="shared" si="90"/>
        <v>234203.8</v>
      </c>
      <c r="S125" s="63">
        <f>S127+S128</f>
        <v>184496.8</v>
      </c>
      <c r="T125" s="63">
        <f>T127+T128</f>
        <v>0</v>
      </c>
      <c r="U125" s="63">
        <f>U127+U128</f>
        <v>49707</v>
      </c>
      <c r="V125" s="35">
        <f t="shared" si="50"/>
        <v>0.996</v>
      </c>
    </row>
    <row r="126" spans="1:24" ht="23.25" customHeight="1" x14ac:dyDescent="0.25">
      <c r="A126" s="14"/>
      <c r="B126" s="41" t="s">
        <v>24</v>
      </c>
      <c r="C126" s="28"/>
      <c r="D126" s="30"/>
      <c r="E126" s="28"/>
      <c r="F126" s="60"/>
      <c r="G126" s="63"/>
      <c r="H126" s="63"/>
      <c r="I126" s="63"/>
      <c r="J126" s="60"/>
      <c r="K126" s="63"/>
      <c r="L126" s="63"/>
      <c r="M126" s="63"/>
      <c r="N126" s="60"/>
      <c r="O126" s="63"/>
      <c r="P126" s="63"/>
      <c r="Q126" s="63"/>
      <c r="R126" s="60"/>
      <c r="S126" s="63"/>
      <c r="T126" s="63"/>
      <c r="U126" s="63"/>
      <c r="V126" s="25"/>
    </row>
    <row r="127" spans="1:24" ht="102" customHeight="1" x14ac:dyDescent="0.25">
      <c r="A127" s="14"/>
      <c r="B127" s="41" t="s">
        <v>183</v>
      </c>
      <c r="C127" s="28" t="s">
        <v>184</v>
      </c>
      <c r="D127" s="30" t="s">
        <v>185</v>
      </c>
      <c r="E127" s="28" t="s">
        <v>186</v>
      </c>
      <c r="F127" s="60">
        <f t="shared" si="49"/>
        <v>471273.1</v>
      </c>
      <c r="G127" s="63">
        <v>129567.14</v>
      </c>
      <c r="H127" s="63">
        <v>305131.90000000002</v>
      </c>
      <c r="I127" s="63">
        <v>36574.1</v>
      </c>
      <c r="J127" s="60">
        <f t="shared" si="92"/>
        <v>469175.3</v>
      </c>
      <c r="K127" s="63">
        <v>129319.3</v>
      </c>
      <c r="L127" s="63">
        <v>304556.5</v>
      </c>
      <c r="M127" s="63">
        <v>35299.5</v>
      </c>
      <c r="N127" s="60">
        <f t="shared" si="88"/>
        <v>406319.6</v>
      </c>
      <c r="O127" s="63">
        <v>115478.25</v>
      </c>
      <c r="P127" s="63">
        <v>261675.2</v>
      </c>
      <c r="Q127" s="63">
        <v>29166.1</v>
      </c>
      <c r="R127" s="60">
        <f t="shared" si="90"/>
        <v>0</v>
      </c>
      <c r="S127" s="63">
        <v>0</v>
      </c>
      <c r="T127" s="63">
        <v>0</v>
      </c>
      <c r="U127" s="63">
        <v>0</v>
      </c>
      <c r="V127" s="25">
        <f t="shared" si="50"/>
        <v>0.996</v>
      </c>
    </row>
    <row r="128" spans="1:24" ht="102.75" customHeight="1" x14ac:dyDescent="0.25">
      <c r="A128" s="14"/>
      <c r="B128" s="41" t="s">
        <v>300</v>
      </c>
      <c r="C128" s="28" t="s">
        <v>184</v>
      </c>
      <c r="D128" s="30" t="s">
        <v>185</v>
      </c>
      <c r="E128" s="28" t="s">
        <v>299</v>
      </c>
      <c r="F128" s="60">
        <f t="shared" si="49"/>
        <v>0</v>
      </c>
      <c r="G128" s="63">
        <v>0.02</v>
      </c>
      <c r="H128" s="63">
        <v>0</v>
      </c>
      <c r="I128" s="63">
        <v>0</v>
      </c>
      <c r="J128" s="60">
        <f t="shared" si="92"/>
        <v>0</v>
      </c>
      <c r="K128" s="63"/>
      <c r="L128" s="63"/>
      <c r="M128" s="63"/>
      <c r="N128" s="60">
        <f t="shared" si="88"/>
        <v>38405.4</v>
      </c>
      <c r="O128" s="63">
        <v>29979.74</v>
      </c>
      <c r="P128" s="63">
        <v>0</v>
      </c>
      <c r="Q128" s="63">
        <v>8425.7000000000007</v>
      </c>
      <c r="R128" s="60">
        <f t="shared" si="90"/>
        <v>234203.8</v>
      </c>
      <c r="S128" s="63">
        <v>184496.8</v>
      </c>
      <c r="T128" s="63">
        <v>0</v>
      </c>
      <c r="U128" s="63">
        <v>49707</v>
      </c>
      <c r="V128" s="25" t="e">
        <f t="shared" si="50"/>
        <v>#DIV/0!</v>
      </c>
    </row>
    <row r="129" spans="1:101" s="39" customFormat="1" ht="38.25" customHeight="1" x14ac:dyDescent="0.25">
      <c r="A129" s="10" t="s">
        <v>187</v>
      </c>
      <c r="B129" s="23" t="s">
        <v>188</v>
      </c>
      <c r="C129" s="24" t="s">
        <v>23</v>
      </c>
      <c r="D129" s="24" t="s">
        <v>23</v>
      </c>
      <c r="E129" s="24" t="s">
        <v>23</v>
      </c>
      <c r="F129" s="60">
        <f>G129+H129+I129</f>
        <v>225800.2</v>
      </c>
      <c r="G129" s="60">
        <f>SUM(G131:G133)</f>
        <v>225800.2</v>
      </c>
      <c r="H129" s="60">
        <f t="shared" ref="H129:I129" si="100">SUM(H131:H133)</f>
        <v>0</v>
      </c>
      <c r="I129" s="60">
        <f t="shared" si="100"/>
        <v>0</v>
      </c>
      <c r="J129" s="60">
        <f t="shared" si="92"/>
        <v>222176.3</v>
      </c>
      <c r="K129" s="60">
        <f>SUM(K131:K133)</f>
        <v>222176.3</v>
      </c>
      <c r="L129" s="60">
        <f t="shared" ref="L129:M129" si="101">SUM(L131:L133)</f>
        <v>0</v>
      </c>
      <c r="M129" s="60">
        <f t="shared" si="101"/>
        <v>0</v>
      </c>
      <c r="N129" s="60">
        <f t="shared" si="88"/>
        <v>183139.3</v>
      </c>
      <c r="O129" s="60">
        <f>SUM(O131:O133)</f>
        <v>183139.3</v>
      </c>
      <c r="P129" s="60">
        <f t="shared" ref="P129:Q129" si="102">SUM(P131:P133)</f>
        <v>0</v>
      </c>
      <c r="Q129" s="60">
        <f t="shared" si="102"/>
        <v>0</v>
      </c>
      <c r="R129" s="60">
        <f t="shared" si="90"/>
        <v>7193</v>
      </c>
      <c r="S129" s="60">
        <f>SUM(S131:S133)</f>
        <v>7193</v>
      </c>
      <c r="T129" s="60">
        <f t="shared" ref="T129:U129" si="103">SUM(T131:T133)</f>
        <v>0</v>
      </c>
      <c r="U129" s="60">
        <f t="shared" si="103"/>
        <v>0</v>
      </c>
      <c r="V129" s="25">
        <f t="shared" si="50"/>
        <v>0.98399999999999999</v>
      </c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</row>
    <row r="130" spans="1:101" ht="22.5" customHeight="1" x14ac:dyDescent="0.25">
      <c r="A130" s="14"/>
      <c r="B130" s="20" t="s">
        <v>24</v>
      </c>
      <c r="C130" s="21"/>
      <c r="D130" s="21"/>
      <c r="E130" s="21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25"/>
    </row>
    <row r="131" spans="1:101" ht="65.25" customHeight="1" x14ac:dyDescent="0.25">
      <c r="A131" s="14"/>
      <c r="B131" s="41" t="s">
        <v>189</v>
      </c>
      <c r="C131" s="28" t="s">
        <v>44</v>
      </c>
      <c r="D131" s="31" t="s">
        <v>45</v>
      </c>
      <c r="E131" s="28" t="s">
        <v>190</v>
      </c>
      <c r="F131" s="60">
        <f t="shared" si="49"/>
        <v>367.5</v>
      </c>
      <c r="G131" s="63">
        <v>367.5</v>
      </c>
      <c r="H131" s="63">
        <v>0</v>
      </c>
      <c r="I131" s="60"/>
      <c r="J131" s="60">
        <f t="shared" si="92"/>
        <v>358.3</v>
      </c>
      <c r="K131" s="63">
        <v>358.3</v>
      </c>
      <c r="L131" s="63">
        <v>0</v>
      </c>
      <c r="M131" s="60"/>
      <c r="N131" s="60">
        <f t="shared" si="88"/>
        <v>367.5</v>
      </c>
      <c r="O131" s="60">
        <v>367.5</v>
      </c>
      <c r="P131" s="60">
        <v>0</v>
      </c>
      <c r="Q131" s="60"/>
      <c r="R131" s="60">
        <f t="shared" si="90"/>
        <v>367.5</v>
      </c>
      <c r="S131" s="60">
        <v>367.5</v>
      </c>
      <c r="T131" s="60">
        <v>0</v>
      </c>
      <c r="U131" s="60"/>
      <c r="V131" s="25">
        <f t="shared" si="50"/>
        <v>0.97499999999999998</v>
      </c>
    </row>
    <row r="132" spans="1:101" ht="57.75" customHeight="1" x14ac:dyDescent="0.25">
      <c r="A132" s="14"/>
      <c r="B132" s="41" t="s">
        <v>189</v>
      </c>
      <c r="C132" s="30" t="s">
        <v>98</v>
      </c>
      <c r="D132" s="31" t="s">
        <v>99</v>
      </c>
      <c r="E132" s="28" t="s">
        <v>190</v>
      </c>
      <c r="F132" s="60">
        <f t="shared" si="49"/>
        <v>6825.5</v>
      </c>
      <c r="G132" s="63">
        <v>6825.5</v>
      </c>
      <c r="H132" s="63">
        <v>0</v>
      </c>
      <c r="I132" s="60"/>
      <c r="J132" s="60">
        <f>SUM(K132:M132)</f>
        <v>6521.4</v>
      </c>
      <c r="K132" s="63">
        <v>6521.4</v>
      </c>
      <c r="L132" s="63">
        <v>0</v>
      </c>
      <c r="M132" s="60"/>
      <c r="N132" s="60">
        <f t="shared" si="88"/>
        <v>6825.5</v>
      </c>
      <c r="O132" s="63">
        <v>6825.5</v>
      </c>
      <c r="P132" s="60">
        <v>0</v>
      </c>
      <c r="Q132" s="60"/>
      <c r="R132" s="60">
        <f t="shared" si="90"/>
        <v>6825.5</v>
      </c>
      <c r="S132" s="63">
        <v>6825.5</v>
      </c>
      <c r="T132" s="60">
        <v>0</v>
      </c>
      <c r="U132" s="60"/>
      <c r="V132" s="25">
        <f t="shared" si="50"/>
        <v>0.95499999999999996</v>
      </c>
    </row>
    <row r="133" spans="1:101" ht="100.5" customHeight="1" x14ac:dyDescent="0.25">
      <c r="A133" s="14"/>
      <c r="B133" s="41" t="s">
        <v>290</v>
      </c>
      <c r="C133" s="30" t="s">
        <v>162</v>
      </c>
      <c r="D133" s="31" t="s">
        <v>163</v>
      </c>
      <c r="E133" s="75" t="s">
        <v>289</v>
      </c>
      <c r="F133" s="60">
        <f t="shared" si="49"/>
        <v>218607.2</v>
      </c>
      <c r="G133" s="63">
        <v>218607.24</v>
      </c>
      <c r="H133" s="63">
        <v>0</v>
      </c>
      <c r="I133" s="60"/>
      <c r="J133" s="60">
        <f>SUM(K133:M133)</f>
        <v>215296.6</v>
      </c>
      <c r="K133" s="63">
        <f>200480.8+14815.75</f>
        <v>215296.6</v>
      </c>
      <c r="L133" s="63">
        <v>0</v>
      </c>
      <c r="M133" s="60"/>
      <c r="N133" s="60">
        <f t="shared" si="88"/>
        <v>175946.3</v>
      </c>
      <c r="O133" s="63">
        <v>175946.3</v>
      </c>
      <c r="P133" s="60">
        <v>0</v>
      </c>
      <c r="Q133" s="60"/>
      <c r="R133" s="60">
        <f t="shared" si="90"/>
        <v>0</v>
      </c>
      <c r="S133" s="63"/>
      <c r="T133" s="60"/>
      <c r="U133" s="60"/>
      <c r="V133" s="25">
        <f t="shared" si="50"/>
        <v>0.98499999999999999</v>
      </c>
    </row>
    <row r="134" spans="1:101" s="48" customFormat="1" ht="28.5" customHeight="1" x14ac:dyDescent="0.25">
      <c r="A134" s="15" t="s">
        <v>191</v>
      </c>
      <c r="B134" s="44" t="s">
        <v>192</v>
      </c>
      <c r="C134" s="17" t="s">
        <v>23</v>
      </c>
      <c r="D134" s="17" t="s">
        <v>23</v>
      </c>
      <c r="E134" s="17" t="s">
        <v>23</v>
      </c>
      <c r="F134" s="62">
        <f t="shared" ref="F134:F137" si="104">G134+H134+I134</f>
        <v>870248.7</v>
      </c>
      <c r="G134" s="62">
        <f t="shared" ref="G134:U134" si="105">G138+G163+G135+G153+G160</f>
        <v>83894.7</v>
      </c>
      <c r="H134" s="62">
        <f t="shared" si="105"/>
        <v>784429.5</v>
      </c>
      <c r="I134" s="62">
        <f t="shared" si="105"/>
        <v>1924.5</v>
      </c>
      <c r="J134" s="62">
        <f t="shared" si="105"/>
        <v>867198.1</v>
      </c>
      <c r="K134" s="62">
        <f>K138+K163+K135+K153+K160</f>
        <v>83584.100000000006</v>
      </c>
      <c r="L134" s="62">
        <f t="shared" si="105"/>
        <v>781689.5</v>
      </c>
      <c r="M134" s="62">
        <f t="shared" si="105"/>
        <v>1924.5</v>
      </c>
      <c r="N134" s="62">
        <f t="shared" si="105"/>
        <v>1340062.8999999999</v>
      </c>
      <c r="O134" s="62">
        <f t="shared" si="105"/>
        <v>90030.6</v>
      </c>
      <c r="P134" s="62">
        <f t="shared" si="105"/>
        <v>1250032.3</v>
      </c>
      <c r="Q134" s="62">
        <f t="shared" si="105"/>
        <v>0</v>
      </c>
      <c r="R134" s="62">
        <f t="shared" si="105"/>
        <v>1070229.2</v>
      </c>
      <c r="S134" s="62">
        <f t="shared" si="105"/>
        <v>78428.2</v>
      </c>
      <c r="T134" s="62">
        <f t="shared" si="105"/>
        <v>989020</v>
      </c>
      <c r="U134" s="62">
        <f t="shared" si="105"/>
        <v>2781</v>
      </c>
      <c r="V134" s="18">
        <f t="shared" si="50"/>
        <v>0.996</v>
      </c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</row>
    <row r="135" spans="1:101" ht="36" customHeight="1" x14ac:dyDescent="0.25">
      <c r="A135" s="10" t="s">
        <v>193</v>
      </c>
      <c r="B135" s="23" t="s">
        <v>194</v>
      </c>
      <c r="C135" s="24" t="s">
        <v>23</v>
      </c>
      <c r="D135" s="24" t="s">
        <v>23</v>
      </c>
      <c r="E135" s="24" t="s">
        <v>23</v>
      </c>
      <c r="F135" s="60">
        <f t="shared" si="104"/>
        <v>0</v>
      </c>
      <c r="G135" s="60">
        <f>G137</f>
        <v>0</v>
      </c>
      <c r="H135" s="60">
        <f t="shared" ref="H135:I135" si="106">H137</f>
        <v>0</v>
      </c>
      <c r="I135" s="60">
        <f t="shared" si="106"/>
        <v>0</v>
      </c>
      <c r="J135" s="60">
        <f t="shared" ref="J135:J138" si="107">K135+L135+M135</f>
        <v>0</v>
      </c>
      <c r="K135" s="60">
        <f>K137</f>
        <v>0</v>
      </c>
      <c r="L135" s="60">
        <f t="shared" ref="L135:M135" si="108">L137</f>
        <v>0</v>
      </c>
      <c r="M135" s="60">
        <f t="shared" si="108"/>
        <v>0</v>
      </c>
      <c r="N135" s="60">
        <f t="shared" si="88"/>
        <v>247894.3</v>
      </c>
      <c r="O135" s="60">
        <f>O137</f>
        <v>4957.8999999999996</v>
      </c>
      <c r="P135" s="60">
        <f t="shared" ref="P135:Q135" si="109">P137</f>
        <v>242936.4</v>
      </c>
      <c r="Q135" s="60">
        <f t="shared" si="109"/>
        <v>0</v>
      </c>
      <c r="R135" s="60">
        <f t="shared" si="90"/>
        <v>0</v>
      </c>
      <c r="S135" s="60">
        <f>S137</f>
        <v>0</v>
      </c>
      <c r="T135" s="60">
        <f t="shared" ref="T135:U135" si="110">T137</f>
        <v>0</v>
      </c>
      <c r="U135" s="60">
        <f t="shared" si="110"/>
        <v>0</v>
      </c>
      <c r="V135" s="35" t="e">
        <f t="shared" si="50"/>
        <v>#DIV/0!</v>
      </c>
    </row>
    <row r="136" spans="1:101" ht="21" customHeight="1" x14ac:dyDescent="0.25">
      <c r="A136" s="10"/>
      <c r="B136" s="20" t="s">
        <v>24</v>
      </c>
      <c r="C136" s="24"/>
      <c r="D136" s="24"/>
      <c r="E136" s="24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35"/>
    </row>
    <row r="137" spans="1:101" ht="76.5" customHeight="1" x14ac:dyDescent="0.25">
      <c r="A137" s="10"/>
      <c r="B137" s="41" t="s">
        <v>195</v>
      </c>
      <c r="C137" s="28" t="s">
        <v>44</v>
      </c>
      <c r="D137" s="30" t="s">
        <v>45</v>
      </c>
      <c r="E137" s="28" t="s">
        <v>196</v>
      </c>
      <c r="F137" s="60">
        <f t="shared" si="104"/>
        <v>0</v>
      </c>
      <c r="G137" s="63">
        <v>0</v>
      </c>
      <c r="H137" s="63">
        <v>0</v>
      </c>
      <c r="I137" s="60">
        <v>0</v>
      </c>
      <c r="J137" s="60">
        <f t="shared" si="107"/>
        <v>0</v>
      </c>
      <c r="K137" s="60">
        <v>0</v>
      </c>
      <c r="L137" s="60">
        <v>0</v>
      </c>
      <c r="M137" s="60">
        <v>0</v>
      </c>
      <c r="N137" s="60">
        <f t="shared" si="88"/>
        <v>247894.3</v>
      </c>
      <c r="O137" s="63">
        <v>4957.8999999999996</v>
      </c>
      <c r="P137" s="63">
        <v>242936.4</v>
      </c>
      <c r="Q137" s="60">
        <v>0</v>
      </c>
      <c r="R137" s="60">
        <f t="shared" si="90"/>
        <v>0</v>
      </c>
      <c r="S137" s="63">
        <v>0</v>
      </c>
      <c r="T137" s="63">
        <v>0</v>
      </c>
      <c r="U137" s="60">
        <v>0</v>
      </c>
      <c r="V137" s="35" t="e">
        <f t="shared" si="50"/>
        <v>#DIV/0!</v>
      </c>
    </row>
    <row r="138" spans="1:101" ht="43.5" customHeight="1" x14ac:dyDescent="0.25">
      <c r="A138" s="10" t="s">
        <v>197</v>
      </c>
      <c r="B138" s="23" t="s">
        <v>198</v>
      </c>
      <c r="C138" s="24" t="s">
        <v>23</v>
      </c>
      <c r="D138" s="24" t="s">
        <v>23</v>
      </c>
      <c r="E138" s="24" t="s">
        <v>23</v>
      </c>
      <c r="F138" s="60">
        <f t="shared" si="49"/>
        <v>159407.9</v>
      </c>
      <c r="G138" s="60">
        <f>SUM(G140:G152)</f>
        <v>36142.6</v>
      </c>
      <c r="H138" s="60">
        <f>SUM(H140:H152)</f>
        <v>121340.8</v>
      </c>
      <c r="I138" s="60">
        <f>SUM(I140:I152)</f>
        <v>1924.5</v>
      </c>
      <c r="J138" s="60">
        <f t="shared" si="107"/>
        <v>156359.29999999999</v>
      </c>
      <c r="K138" s="60">
        <f>SUM(K140:K152)</f>
        <v>35834</v>
      </c>
      <c r="L138" s="60">
        <f>SUM(L140:L152)</f>
        <v>118600.8</v>
      </c>
      <c r="M138" s="60">
        <f>SUM(M140:M152)</f>
        <v>1924.5</v>
      </c>
      <c r="N138" s="60">
        <f t="shared" si="88"/>
        <v>200144.9</v>
      </c>
      <c r="O138" s="60">
        <f>SUM(O140:O152)</f>
        <v>35109.9</v>
      </c>
      <c r="P138" s="60">
        <f>SUM(P140:P152)</f>
        <v>165035</v>
      </c>
      <c r="Q138" s="60">
        <f>SUM(Q140:Q152)</f>
        <v>0</v>
      </c>
      <c r="R138" s="60">
        <f t="shared" si="90"/>
        <v>127270.8</v>
      </c>
      <c r="S138" s="60">
        <f>SUM(S140:S152)</f>
        <v>25944.400000000001</v>
      </c>
      <c r="T138" s="60">
        <f t="shared" ref="T138:U138" si="111">SUM(T140:T152)</f>
        <v>101326.39999999999</v>
      </c>
      <c r="U138" s="60">
        <f t="shared" si="111"/>
        <v>0</v>
      </c>
      <c r="V138" s="25">
        <f t="shared" si="50"/>
        <v>0.98099999999999998</v>
      </c>
    </row>
    <row r="139" spans="1:101" ht="18.75" x14ac:dyDescent="0.25">
      <c r="A139" s="14"/>
      <c r="B139" s="20" t="s">
        <v>24</v>
      </c>
      <c r="C139" s="21"/>
      <c r="D139" s="21"/>
      <c r="E139" s="21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25"/>
    </row>
    <row r="140" spans="1:101" ht="56.25" customHeight="1" x14ac:dyDescent="0.25">
      <c r="A140" s="14"/>
      <c r="B140" s="41" t="s">
        <v>199</v>
      </c>
      <c r="C140" s="30" t="s">
        <v>112</v>
      </c>
      <c r="D140" s="31" t="s">
        <v>113</v>
      </c>
      <c r="E140" s="28" t="s">
        <v>200</v>
      </c>
      <c r="F140" s="60">
        <f t="shared" si="49"/>
        <v>22112</v>
      </c>
      <c r="G140" s="63">
        <v>22112</v>
      </c>
      <c r="H140" s="63">
        <v>0</v>
      </c>
      <c r="I140" s="63">
        <v>0</v>
      </c>
      <c r="J140" s="60">
        <f>SUM(K140:M140)</f>
        <v>22112</v>
      </c>
      <c r="K140" s="63">
        <v>22112</v>
      </c>
      <c r="L140" s="63">
        <v>0</v>
      </c>
      <c r="M140" s="63">
        <v>0</v>
      </c>
      <c r="N140" s="60">
        <f t="shared" si="88"/>
        <v>19512</v>
      </c>
      <c r="O140" s="63">
        <v>19512</v>
      </c>
      <c r="P140" s="63">
        <v>0</v>
      </c>
      <c r="Q140" s="60">
        <v>0</v>
      </c>
      <c r="R140" s="60">
        <f t="shared" si="90"/>
        <v>19512</v>
      </c>
      <c r="S140" s="63">
        <v>19512</v>
      </c>
      <c r="T140" s="63">
        <v>0</v>
      </c>
      <c r="U140" s="60">
        <v>0</v>
      </c>
      <c r="V140" s="25">
        <f t="shared" si="50"/>
        <v>1</v>
      </c>
    </row>
    <row r="141" spans="1:101" ht="75" customHeight="1" x14ac:dyDescent="0.25">
      <c r="A141" s="14"/>
      <c r="B141" s="41" t="s">
        <v>201</v>
      </c>
      <c r="C141" s="30" t="s">
        <v>112</v>
      </c>
      <c r="D141" s="30" t="s">
        <v>113</v>
      </c>
      <c r="E141" s="28" t="s">
        <v>202</v>
      </c>
      <c r="F141" s="60">
        <f t="shared" si="49"/>
        <v>48453.5</v>
      </c>
      <c r="G141" s="63">
        <v>940</v>
      </c>
      <c r="H141" s="63">
        <v>46060</v>
      </c>
      <c r="I141" s="63">
        <v>1453.5</v>
      </c>
      <c r="J141" s="60">
        <f t="shared" ref="J141:J148" si="112">K141+L141+M141</f>
        <v>48453.5</v>
      </c>
      <c r="K141" s="63">
        <v>940</v>
      </c>
      <c r="L141" s="63">
        <v>46060</v>
      </c>
      <c r="M141" s="63">
        <v>1453.5</v>
      </c>
      <c r="N141" s="60">
        <f t="shared" si="88"/>
        <v>0</v>
      </c>
      <c r="O141" s="63">
        <v>0</v>
      </c>
      <c r="P141" s="63">
        <v>0</v>
      </c>
      <c r="Q141" s="60">
        <v>0</v>
      </c>
      <c r="R141" s="60">
        <f t="shared" si="90"/>
        <v>0</v>
      </c>
      <c r="S141" s="63">
        <v>0</v>
      </c>
      <c r="T141" s="63">
        <v>0</v>
      </c>
      <c r="U141" s="60">
        <v>0</v>
      </c>
      <c r="V141" s="25">
        <f t="shared" si="50"/>
        <v>1</v>
      </c>
    </row>
    <row r="142" spans="1:101" ht="60" customHeight="1" x14ac:dyDescent="0.25">
      <c r="A142" s="14"/>
      <c r="B142" s="41" t="s">
        <v>203</v>
      </c>
      <c r="C142" s="28" t="s">
        <v>68</v>
      </c>
      <c r="D142" s="30" t="s">
        <v>69</v>
      </c>
      <c r="E142" s="28" t="s">
        <v>204</v>
      </c>
      <c r="F142" s="60">
        <f t="shared" si="49"/>
        <v>9419.2000000000007</v>
      </c>
      <c r="G142" s="63">
        <v>268.5</v>
      </c>
      <c r="H142" s="63">
        <v>8679.74</v>
      </c>
      <c r="I142" s="63">
        <v>471</v>
      </c>
      <c r="J142" s="60">
        <f t="shared" si="112"/>
        <v>9419.1</v>
      </c>
      <c r="K142" s="63">
        <v>268.39999999999998</v>
      </c>
      <c r="L142" s="63">
        <v>8679.74</v>
      </c>
      <c r="M142" s="63">
        <v>471</v>
      </c>
      <c r="N142" s="60">
        <f t="shared" si="88"/>
        <v>37483.800000000003</v>
      </c>
      <c r="O142" s="63">
        <v>1124.5</v>
      </c>
      <c r="P142" s="63">
        <v>36359.300000000003</v>
      </c>
      <c r="Q142" s="63">
        <v>0</v>
      </c>
      <c r="R142" s="60">
        <f t="shared" si="90"/>
        <v>47103.5</v>
      </c>
      <c r="S142" s="63">
        <v>4239.3</v>
      </c>
      <c r="T142" s="63">
        <v>42864.2</v>
      </c>
      <c r="U142" s="63">
        <v>0</v>
      </c>
      <c r="V142" s="25">
        <f t="shared" si="50"/>
        <v>1</v>
      </c>
    </row>
    <row r="143" spans="1:101" ht="60.75" customHeight="1" x14ac:dyDescent="0.25">
      <c r="A143" s="14"/>
      <c r="B143" s="41" t="s">
        <v>205</v>
      </c>
      <c r="C143" s="28" t="s">
        <v>68</v>
      </c>
      <c r="D143" s="30" t="s">
        <v>69</v>
      </c>
      <c r="E143" s="28" t="s">
        <v>206</v>
      </c>
      <c r="F143" s="60">
        <f t="shared" si="49"/>
        <v>37600.6</v>
      </c>
      <c r="G143" s="63">
        <v>999.49</v>
      </c>
      <c r="H143" s="63">
        <v>36601.1</v>
      </c>
      <c r="I143" s="63">
        <v>0</v>
      </c>
      <c r="J143" s="60">
        <f t="shared" si="112"/>
        <v>34552.1</v>
      </c>
      <c r="K143" s="63">
        <v>691</v>
      </c>
      <c r="L143" s="63">
        <v>33861.1</v>
      </c>
      <c r="M143" s="63">
        <v>0</v>
      </c>
      <c r="N143" s="60">
        <f t="shared" si="88"/>
        <v>0</v>
      </c>
      <c r="O143" s="63">
        <v>0</v>
      </c>
      <c r="P143" s="63">
        <v>0</v>
      </c>
      <c r="Q143" s="63">
        <v>0</v>
      </c>
      <c r="R143" s="60">
        <f t="shared" si="90"/>
        <v>0</v>
      </c>
      <c r="S143" s="63">
        <v>0</v>
      </c>
      <c r="T143" s="63">
        <v>0</v>
      </c>
      <c r="U143" s="63">
        <v>0</v>
      </c>
      <c r="V143" s="25">
        <f t="shared" si="50"/>
        <v>0.91900000000000004</v>
      </c>
    </row>
    <row r="144" spans="1:101" ht="81.75" customHeight="1" x14ac:dyDescent="0.25">
      <c r="A144" s="14"/>
      <c r="B144" s="41" t="s">
        <v>207</v>
      </c>
      <c r="C144" s="28" t="s">
        <v>112</v>
      </c>
      <c r="D144" s="30" t="s">
        <v>113</v>
      </c>
      <c r="E144" s="28" t="s">
        <v>208</v>
      </c>
      <c r="F144" s="60">
        <f t="shared" si="49"/>
        <v>0</v>
      </c>
      <c r="G144" s="63">
        <v>0</v>
      </c>
      <c r="H144" s="63">
        <v>0</v>
      </c>
      <c r="I144" s="63">
        <v>0</v>
      </c>
      <c r="J144" s="60">
        <f t="shared" si="112"/>
        <v>0</v>
      </c>
      <c r="K144" s="63">
        <v>0</v>
      </c>
      <c r="L144" s="63">
        <v>0</v>
      </c>
      <c r="M144" s="63">
        <v>0</v>
      </c>
      <c r="N144" s="60">
        <f t="shared" si="88"/>
        <v>13390.8</v>
      </c>
      <c r="O144" s="63">
        <v>267.8</v>
      </c>
      <c r="P144" s="63">
        <v>13123</v>
      </c>
      <c r="Q144" s="63">
        <v>0</v>
      </c>
      <c r="R144" s="60">
        <f t="shared" si="90"/>
        <v>0</v>
      </c>
      <c r="S144" s="63">
        <v>0</v>
      </c>
      <c r="T144" s="63">
        <v>0</v>
      </c>
      <c r="U144" s="63">
        <v>0</v>
      </c>
      <c r="V144" s="25" t="e">
        <f t="shared" ref="V144:V197" si="113">J144/F144</f>
        <v>#DIV/0!</v>
      </c>
    </row>
    <row r="145" spans="1:22" ht="78" customHeight="1" x14ac:dyDescent="0.25">
      <c r="A145" s="14"/>
      <c r="B145" s="41" t="s">
        <v>209</v>
      </c>
      <c r="C145" s="28" t="s">
        <v>112</v>
      </c>
      <c r="D145" s="30" t="s">
        <v>113</v>
      </c>
      <c r="E145" s="28" t="s">
        <v>210</v>
      </c>
      <c r="F145" s="60">
        <f t="shared" si="49"/>
        <v>0</v>
      </c>
      <c r="G145" s="63">
        <v>0</v>
      </c>
      <c r="H145" s="63">
        <v>0</v>
      </c>
      <c r="I145" s="63">
        <v>0</v>
      </c>
      <c r="J145" s="60">
        <f t="shared" si="112"/>
        <v>0</v>
      </c>
      <c r="K145" s="63">
        <v>0</v>
      </c>
      <c r="L145" s="63">
        <v>0</v>
      </c>
      <c r="M145" s="63">
        <v>0</v>
      </c>
      <c r="N145" s="60">
        <f t="shared" si="88"/>
        <v>0</v>
      </c>
      <c r="O145" s="63">
        <v>0</v>
      </c>
      <c r="P145" s="63">
        <v>0</v>
      </c>
      <c r="Q145" s="63">
        <v>0</v>
      </c>
      <c r="R145" s="60">
        <f t="shared" si="90"/>
        <v>0</v>
      </c>
      <c r="S145" s="63">
        <v>0</v>
      </c>
      <c r="T145" s="63">
        <v>0</v>
      </c>
      <c r="U145" s="63">
        <v>0</v>
      </c>
      <c r="V145" s="25" t="e">
        <f t="shared" si="113"/>
        <v>#DIV/0!</v>
      </c>
    </row>
    <row r="146" spans="1:22" ht="52.15" customHeight="1" x14ac:dyDescent="0.25">
      <c r="A146" s="14"/>
      <c r="B146" s="41" t="s">
        <v>211</v>
      </c>
      <c r="C146" s="28" t="s">
        <v>68</v>
      </c>
      <c r="D146" s="30" t="s">
        <v>69</v>
      </c>
      <c r="E146" s="28" t="s">
        <v>212</v>
      </c>
      <c r="F146" s="60">
        <f t="shared" ref="F146:F147" si="114">G146+H146+I146</f>
        <v>0</v>
      </c>
      <c r="G146" s="63">
        <v>0</v>
      </c>
      <c r="H146" s="63">
        <v>0</v>
      </c>
      <c r="I146" s="63">
        <v>0</v>
      </c>
      <c r="J146" s="60">
        <f t="shared" si="112"/>
        <v>0</v>
      </c>
      <c r="K146" s="63">
        <v>0</v>
      </c>
      <c r="L146" s="63">
        <v>0</v>
      </c>
      <c r="M146" s="63">
        <v>0</v>
      </c>
      <c r="N146" s="60">
        <f t="shared" si="88"/>
        <v>0</v>
      </c>
      <c r="O146" s="63">
        <v>0</v>
      </c>
      <c r="P146" s="63">
        <v>0</v>
      </c>
      <c r="Q146" s="63">
        <v>0</v>
      </c>
      <c r="R146" s="60">
        <f t="shared" si="90"/>
        <v>41288</v>
      </c>
      <c r="S146" s="63">
        <v>825.8</v>
      </c>
      <c r="T146" s="63">
        <v>40462.199999999997</v>
      </c>
      <c r="U146" s="63">
        <v>0</v>
      </c>
      <c r="V146" s="25" t="e">
        <f t="shared" si="113"/>
        <v>#DIV/0!</v>
      </c>
    </row>
    <row r="147" spans="1:22" ht="50.25" customHeight="1" x14ac:dyDescent="0.25">
      <c r="A147" s="14"/>
      <c r="B147" s="41" t="s">
        <v>213</v>
      </c>
      <c r="C147" s="28" t="s">
        <v>68</v>
      </c>
      <c r="D147" s="30" t="s">
        <v>69</v>
      </c>
      <c r="E147" s="28" t="s">
        <v>214</v>
      </c>
      <c r="F147" s="60">
        <f t="shared" si="114"/>
        <v>20618.5</v>
      </c>
      <c r="G147" s="63">
        <v>618.5</v>
      </c>
      <c r="H147" s="63">
        <v>20000</v>
      </c>
      <c r="I147" s="63">
        <v>0</v>
      </c>
      <c r="J147" s="60">
        <f t="shared" si="112"/>
        <v>20618.5</v>
      </c>
      <c r="K147" s="63">
        <v>618.5</v>
      </c>
      <c r="L147" s="63">
        <v>20000</v>
      </c>
      <c r="M147" s="63">
        <v>0</v>
      </c>
      <c r="N147" s="60">
        <f t="shared" si="88"/>
        <v>47062.9</v>
      </c>
      <c r="O147" s="63">
        <v>1411.9</v>
      </c>
      <c r="P147" s="63">
        <v>45651</v>
      </c>
      <c r="Q147" s="63">
        <v>0</v>
      </c>
      <c r="R147" s="60">
        <f t="shared" si="90"/>
        <v>0</v>
      </c>
      <c r="S147" s="63">
        <v>0</v>
      </c>
      <c r="T147" s="63">
        <v>0</v>
      </c>
      <c r="U147" s="63">
        <v>0</v>
      </c>
      <c r="V147" s="25">
        <f t="shared" si="113"/>
        <v>1</v>
      </c>
    </row>
    <row r="148" spans="1:22" ht="67.5" customHeight="1" x14ac:dyDescent="0.25">
      <c r="A148" s="14"/>
      <c r="B148" s="41" t="s">
        <v>215</v>
      </c>
      <c r="C148" s="28" t="s">
        <v>112</v>
      </c>
      <c r="D148" s="30" t="s">
        <v>113</v>
      </c>
      <c r="E148" s="28" t="s">
        <v>216</v>
      </c>
      <c r="F148" s="60">
        <f t="shared" si="49"/>
        <v>0</v>
      </c>
      <c r="G148" s="63">
        <v>0</v>
      </c>
      <c r="H148" s="63">
        <v>0</v>
      </c>
      <c r="I148" s="63">
        <v>0</v>
      </c>
      <c r="J148" s="60">
        <f t="shared" si="112"/>
        <v>0</v>
      </c>
      <c r="K148" s="63">
        <v>0</v>
      </c>
      <c r="L148" s="63">
        <v>0</v>
      </c>
      <c r="M148" s="63">
        <v>0</v>
      </c>
      <c r="N148" s="60">
        <f t="shared" si="88"/>
        <v>23478.2</v>
      </c>
      <c r="O148" s="63">
        <v>469.6</v>
      </c>
      <c r="P148" s="63">
        <v>23008.6</v>
      </c>
      <c r="Q148" s="63">
        <v>0</v>
      </c>
      <c r="R148" s="60">
        <f t="shared" si="90"/>
        <v>0</v>
      </c>
      <c r="S148" s="63">
        <v>0</v>
      </c>
      <c r="T148" s="63">
        <v>0</v>
      </c>
      <c r="U148" s="63">
        <v>0</v>
      </c>
      <c r="V148" s="25" t="e">
        <f t="shared" si="113"/>
        <v>#DIV/0!</v>
      </c>
    </row>
    <row r="149" spans="1:22" ht="63.75" customHeight="1" x14ac:dyDescent="0.25">
      <c r="A149" s="14"/>
      <c r="B149" s="41" t="s">
        <v>217</v>
      </c>
      <c r="C149" s="28" t="s">
        <v>112</v>
      </c>
      <c r="D149" s="30" t="s">
        <v>113</v>
      </c>
      <c r="E149" s="28" t="s">
        <v>218</v>
      </c>
      <c r="F149" s="60">
        <f t="shared" si="49"/>
        <v>10204.1</v>
      </c>
      <c r="G149" s="63">
        <v>204.1</v>
      </c>
      <c r="H149" s="63">
        <v>10000</v>
      </c>
      <c r="I149" s="63">
        <v>0</v>
      </c>
      <c r="J149" s="60">
        <f t="shared" ref="J149:J150" si="115">SUM(K149:M149)</f>
        <v>10204.1</v>
      </c>
      <c r="K149" s="63">
        <v>204.1</v>
      </c>
      <c r="L149" s="63">
        <v>10000</v>
      </c>
      <c r="M149" s="63">
        <v>0</v>
      </c>
      <c r="N149" s="60">
        <f t="shared" si="88"/>
        <v>12244.9</v>
      </c>
      <c r="O149" s="63">
        <v>244.9</v>
      </c>
      <c r="P149" s="63">
        <v>12000</v>
      </c>
      <c r="Q149" s="63">
        <v>0</v>
      </c>
      <c r="R149" s="60">
        <f t="shared" si="90"/>
        <v>18367.3</v>
      </c>
      <c r="S149" s="63">
        <v>367.3</v>
      </c>
      <c r="T149" s="63">
        <v>18000</v>
      </c>
      <c r="U149" s="63"/>
      <c r="V149" s="25">
        <f t="shared" si="113"/>
        <v>1</v>
      </c>
    </row>
    <row r="150" spans="1:22" ht="51" customHeight="1" x14ac:dyDescent="0.25">
      <c r="A150" s="14"/>
      <c r="B150" s="41" t="s">
        <v>219</v>
      </c>
      <c r="C150" s="28" t="s">
        <v>68</v>
      </c>
      <c r="D150" s="30" t="s">
        <v>69</v>
      </c>
      <c r="E150" s="28" t="s">
        <v>220</v>
      </c>
      <c r="F150" s="60">
        <f t="shared" si="49"/>
        <v>0</v>
      </c>
      <c r="G150" s="63">
        <v>0</v>
      </c>
      <c r="H150" s="63">
        <v>0</v>
      </c>
      <c r="I150" s="63">
        <v>0</v>
      </c>
      <c r="J150" s="60">
        <f t="shared" si="115"/>
        <v>0</v>
      </c>
      <c r="K150" s="63">
        <v>0</v>
      </c>
      <c r="L150" s="63">
        <v>0</v>
      </c>
      <c r="M150" s="63">
        <v>0</v>
      </c>
      <c r="N150" s="60">
        <f t="shared" si="88"/>
        <v>35972.300000000003</v>
      </c>
      <c r="O150" s="63">
        <v>1079.2</v>
      </c>
      <c r="P150" s="63">
        <v>34893.1</v>
      </c>
      <c r="Q150" s="63">
        <v>0</v>
      </c>
      <c r="R150" s="60">
        <f t="shared" si="90"/>
        <v>0</v>
      </c>
      <c r="S150" s="63">
        <v>0</v>
      </c>
      <c r="T150" s="63">
        <v>0</v>
      </c>
      <c r="U150" s="63">
        <v>0</v>
      </c>
      <c r="V150" s="25" t="e">
        <f t="shared" si="113"/>
        <v>#DIV/0!</v>
      </c>
    </row>
    <row r="151" spans="1:22" ht="80.25" customHeight="1" x14ac:dyDescent="0.25">
      <c r="A151" s="14"/>
      <c r="B151" s="41" t="s">
        <v>221</v>
      </c>
      <c r="C151" s="28" t="s">
        <v>112</v>
      </c>
      <c r="D151" s="30" t="s">
        <v>113</v>
      </c>
      <c r="E151" s="28" t="s">
        <v>222</v>
      </c>
      <c r="F151" s="60">
        <f t="shared" ref="F151:F197" si="116">G151+H151+I151</f>
        <v>1000</v>
      </c>
      <c r="G151" s="63">
        <v>1000</v>
      </c>
      <c r="H151" s="63">
        <v>0</v>
      </c>
      <c r="I151" s="63">
        <v>0</v>
      </c>
      <c r="J151" s="60">
        <f t="shared" ref="J151:J197" si="117">K151+L151+M151</f>
        <v>1000</v>
      </c>
      <c r="K151" s="63">
        <v>1000</v>
      </c>
      <c r="L151" s="63">
        <v>0</v>
      </c>
      <c r="M151" s="63">
        <v>0</v>
      </c>
      <c r="N151" s="60">
        <f t="shared" si="88"/>
        <v>1000</v>
      </c>
      <c r="O151" s="63">
        <v>1000</v>
      </c>
      <c r="P151" s="63">
        <v>0</v>
      </c>
      <c r="Q151" s="63">
        <v>0</v>
      </c>
      <c r="R151" s="60">
        <f t="shared" si="90"/>
        <v>1000</v>
      </c>
      <c r="S151" s="63">
        <v>1000</v>
      </c>
      <c r="T151" s="63">
        <v>0</v>
      </c>
      <c r="U151" s="63">
        <v>0</v>
      </c>
      <c r="V151" s="25">
        <f t="shared" si="113"/>
        <v>1</v>
      </c>
    </row>
    <row r="152" spans="1:22" ht="60.75" customHeight="1" x14ac:dyDescent="0.25">
      <c r="A152" s="14"/>
      <c r="B152" s="41" t="s">
        <v>223</v>
      </c>
      <c r="C152" s="28" t="s">
        <v>112</v>
      </c>
      <c r="D152" s="30" t="s">
        <v>113</v>
      </c>
      <c r="E152" s="28" t="s">
        <v>224</v>
      </c>
      <c r="F152" s="60">
        <f t="shared" si="116"/>
        <v>10000</v>
      </c>
      <c r="G152" s="63">
        <v>10000</v>
      </c>
      <c r="H152" s="63">
        <v>0</v>
      </c>
      <c r="I152" s="63">
        <v>0</v>
      </c>
      <c r="J152" s="60">
        <f t="shared" si="117"/>
        <v>10000</v>
      </c>
      <c r="K152" s="63">
        <v>10000</v>
      </c>
      <c r="L152" s="63">
        <v>0</v>
      </c>
      <c r="M152" s="63">
        <v>0</v>
      </c>
      <c r="N152" s="60">
        <f t="shared" si="88"/>
        <v>10000</v>
      </c>
      <c r="O152" s="63">
        <v>10000</v>
      </c>
      <c r="P152" s="63">
        <v>0</v>
      </c>
      <c r="Q152" s="63">
        <v>0</v>
      </c>
      <c r="R152" s="60">
        <f t="shared" si="90"/>
        <v>0</v>
      </c>
      <c r="S152" s="63">
        <v>0</v>
      </c>
      <c r="T152" s="63">
        <v>0</v>
      </c>
      <c r="U152" s="63">
        <v>0</v>
      </c>
      <c r="V152" s="25">
        <f t="shared" si="113"/>
        <v>1</v>
      </c>
    </row>
    <row r="153" spans="1:22" ht="28.5" customHeight="1" x14ac:dyDescent="0.25">
      <c r="A153" s="10" t="s">
        <v>225</v>
      </c>
      <c r="B153" s="23" t="s">
        <v>226</v>
      </c>
      <c r="C153" s="24" t="s">
        <v>23</v>
      </c>
      <c r="D153" s="43" t="s">
        <v>23</v>
      </c>
      <c r="E153" s="88" t="s">
        <v>23</v>
      </c>
      <c r="F153" s="60">
        <f>G153+H153+M153</f>
        <v>539806.9</v>
      </c>
      <c r="G153" s="60">
        <f>G157+G159+G155+G156+G158</f>
        <v>44331.4</v>
      </c>
      <c r="H153" s="60">
        <f t="shared" ref="H153:I153" si="118">H157+H159+H155+H156+H158</f>
        <v>495475.5</v>
      </c>
      <c r="I153" s="60">
        <f t="shared" si="118"/>
        <v>0</v>
      </c>
      <c r="J153" s="60">
        <f>K153+L153+M153+J158</f>
        <v>539804.9</v>
      </c>
      <c r="K153" s="60">
        <f>K157+K159+K155+K156+K158</f>
        <v>44329.4</v>
      </c>
      <c r="L153" s="60">
        <f>L157+L159+L155+L156+L158</f>
        <v>495475.5</v>
      </c>
      <c r="M153" s="60">
        <f t="shared" ref="M153" si="119">M157+M159+M155+M156</f>
        <v>0</v>
      </c>
      <c r="N153" s="60">
        <f t="shared" si="88"/>
        <v>599659.19999999995</v>
      </c>
      <c r="O153" s="63">
        <f>O157+O159+O155+O156</f>
        <v>44115.4</v>
      </c>
      <c r="P153" s="63">
        <f t="shared" ref="P153:Q153" si="120">P157+P159+P155+P156</f>
        <v>555543.80000000005</v>
      </c>
      <c r="Q153" s="63">
        <f t="shared" si="120"/>
        <v>0</v>
      </c>
      <c r="R153" s="60">
        <f t="shared" si="90"/>
        <v>621581.9</v>
      </c>
      <c r="S153" s="63">
        <f>S157+S159+S155+S156</f>
        <v>46111.9</v>
      </c>
      <c r="T153" s="63">
        <f t="shared" ref="T153:U153" si="121">T157+T159+T155+T156</f>
        <v>575470</v>
      </c>
      <c r="U153" s="63">
        <f t="shared" si="121"/>
        <v>0</v>
      </c>
      <c r="V153" s="69">
        <f t="shared" si="113"/>
        <v>1</v>
      </c>
    </row>
    <row r="154" spans="1:22" ht="18.75" customHeight="1" x14ac:dyDescent="0.25">
      <c r="A154" s="14"/>
      <c r="B154" s="41" t="s">
        <v>24</v>
      </c>
      <c r="C154" s="28"/>
      <c r="D154" s="30"/>
      <c r="E154" s="75"/>
      <c r="F154" s="60"/>
      <c r="G154" s="63"/>
      <c r="H154" s="63"/>
      <c r="I154" s="63"/>
      <c r="J154" s="60"/>
      <c r="K154" s="63"/>
      <c r="L154" s="63"/>
      <c r="M154" s="63"/>
      <c r="N154" s="60"/>
      <c r="O154" s="63"/>
      <c r="P154" s="63"/>
      <c r="Q154" s="63"/>
      <c r="R154" s="60"/>
      <c r="S154" s="63"/>
      <c r="T154" s="63"/>
      <c r="U154" s="63"/>
      <c r="V154" s="35"/>
    </row>
    <row r="155" spans="1:22" ht="92.25" customHeight="1" x14ac:dyDescent="0.25">
      <c r="A155" s="14"/>
      <c r="B155" s="41" t="s">
        <v>227</v>
      </c>
      <c r="C155" s="28" t="s">
        <v>232</v>
      </c>
      <c r="D155" s="30" t="s">
        <v>233</v>
      </c>
      <c r="E155" s="75" t="s">
        <v>230</v>
      </c>
      <c r="F155" s="60">
        <f t="shared" ref="F155:F156" si="122">G155+H155+M155</f>
        <v>152105.70000000001</v>
      </c>
      <c r="G155" s="63">
        <v>3042.11</v>
      </c>
      <c r="H155" s="63">
        <v>149063.59</v>
      </c>
      <c r="I155" s="63"/>
      <c r="J155" s="60">
        <f t="shared" ref="J155:J156" si="123">K155+L155+M155</f>
        <v>152105.70000000001</v>
      </c>
      <c r="K155" s="63">
        <v>3042.1</v>
      </c>
      <c r="L155" s="63">
        <v>149063.6</v>
      </c>
      <c r="M155" s="63"/>
      <c r="N155" s="60">
        <f t="shared" si="88"/>
        <v>157375</v>
      </c>
      <c r="O155" s="63">
        <v>3147.5</v>
      </c>
      <c r="P155" s="63">
        <v>154227.5</v>
      </c>
      <c r="Q155" s="63"/>
      <c r="R155" s="60">
        <f t="shared" si="90"/>
        <v>160250</v>
      </c>
      <c r="S155" s="63">
        <v>3205</v>
      </c>
      <c r="T155" s="63">
        <v>157045</v>
      </c>
      <c r="U155" s="63"/>
      <c r="V155" s="35">
        <f t="shared" si="113"/>
        <v>1</v>
      </c>
    </row>
    <row r="156" spans="1:22" ht="82.5" customHeight="1" x14ac:dyDescent="0.25">
      <c r="A156" s="14"/>
      <c r="B156" s="41" t="s">
        <v>227</v>
      </c>
      <c r="C156" s="28" t="s">
        <v>44</v>
      </c>
      <c r="D156" s="30" t="s">
        <v>45</v>
      </c>
      <c r="E156" s="75" t="s">
        <v>230</v>
      </c>
      <c r="F156" s="60">
        <f t="shared" si="122"/>
        <v>6969.9</v>
      </c>
      <c r="G156" s="63">
        <v>139.4</v>
      </c>
      <c r="H156" s="63">
        <v>6830.48</v>
      </c>
      <c r="I156" s="63"/>
      <c r="J156" s="60">
        <f t="shared" si="123"/>
        <v>6969.9</v>
      </c>
      <c r="K156" s="63">
        <v>139.4</v>
      </c>
      <c r="L156" s="63">
        <v>6830.48</v>
      </c>
      <c r="M156" s="63"/>
      <c r="N156" s="60">
        <f t="shared" si="88"/>
        <v>22402</v>
      </c>
      <c r="O156" s="63">
        <v>448</v>
      </c>
      <c r="P156" s="63">
        <v>21954</v>
      </c>
      <c r="Q156" s="63"/>
      <c r="R156" s="60">
        <f t="shared" si="90"/>
        <v>22402</v>
      </c>
      <c r="S156" s="63">
        <v>448</v>
      </c>
      <c r="T156" s="63">
        <v>21954</v>
      </c>
      <c r="U156" s="63"/>
      <c r="V156" s="35">
        <f t="shared" si="113"/>
        <v>1</v>
      </c>
    </row>
    <row r="157" spans="1:22" ht="84.75" customHeight="1" x14ac:dyDescent="0.25">
      <c r="A157" s="14"/>
      <c r="B157" s="41" t="s">
        <v>227</v>
      </c>
      <c r="C157" s="28" t="s">
        <v>228</v>
      </c>
      <c r="D157" s="30" t="s">
        <v>229</v>
      </c>
      <c r="E157" s="75" t="s">
        <v>230</v>
      </c>
      <c r="F157" s="60">
        <f t="shared" si="116"/>
        <v>49670</v>
      </c>
      <c r="G157" s="63">
        <v>993.41</v>
      </c>
      <c r="H157" s="63">
        <v>48676.59</v>
      </c>
      <c r="I157" s="63"/>
      <c r="J157" s="60">
        <f t="shared" si="117"/>
        <v>49670</v>
      </c>
      <c r="K157" s="63">
        <v>993.4</v>
      </c>
      <c r="L157" s="63">
        <v>48676.6</v>
      </c>
      <c r="M157" s="63"/>
      <c r="N157" s="60">
        <f t="shared" si="88"/>
        <v>62968.4</v>
      </c>
      <c r="O157" s="63">
        <v>1259.4000000000001</v>
      </c>
      <c r="P157" s="63">
        <v>61709</v>
      </c>
      <c r="Q157" s="63"/>
      <c r="R157" s="60">
        <f t="shared" si="90"/>
        <v>64704.800000000003</v>
      </c>
      <c r="S157" s="63">
        <v>1294.0999999999999</v>
      </c>
      <c r="T157" s="63">
        <v>63410.7</v>
      </c>
      <c r="U157" s="63"/>
      <c r="V157" s="25">
        <f t="shared" si="113"/>
        <v>1</v>
      </c>
    </row>
    <row r="158" spans="1:22" ht="98.25" customHeight="1" x14ac:dyDescent="0.25">
      <c r="A158" s="14"/>
      <c r="B158" s="41" t="s">
        <v>314</v>
      </c>
      <c r="C158" s="28" t="s">
        <v>228</v>
      </c>
      <c r="D158" s="30" t="s">
        <v>229</v>
      </c>
      <c r="E158" s="75" t="s">
        <v>313</v>
      </c>
      <c r="F158" s="60">
        <f t="shared" si="116"/>
        <v>4202</v>
      </c>
      <c r="G158" s="63">
        <v>4202</v>
      </c>
      <c r="H158" s="63">
        <v>0</v>
      </c>
      <c r="I158" s="63"/>
      <c r="J158" s="60"/>
      <c r="K158" s="63">
        <f>2530.8+1669.2</f>
        <v>4200</v>
      </c>
      <c r="L158" s="63">
        <v>0</v>
      </c>
      <c r="M158" s="63"/>
      <c r="N158" s="60"/>
      <c r="O158" s="63"/>
      <c r="P158" s="63"/>
      <c r="Q158" s="63"/>
      <c r="R158" s="60"/>
      <c r="S158" s="63"/>
      <c r="T158" s="63"/>
      <c r="U158" s="63"/>
      <c r="V158" s="25"/>
    </row>
    <row r="159" spans="1:22" ht="87" customHeight="1" x14ac:dyDescent="0.25">
      <c r="A159" s="14"/>
      <c r="B159" s="41" t="s">
        <v>231</v>
      </c>
      <c r="C159" s="28" t="s">
        <v>232</v>
      </c>
      <c r="D159" s="30" t="s">
        <v>233</v>
      </c>
      <c r="E159" s="28" t="s">
        <v>234</v>
      </c>
      <c r="F159" s="60">
        <f t="shared" si="116"/>
        <v>326859.3</v>
      </c>
      <c r="G159" s="63">
        <v>35954.5</v>
      </c>
      <c r="H159" s="63">
        <v>290904.8</v>
      </c>
      <c r="I159" s="63"/>
      <c r="J159" s="60">
        <f t="shared" si="117"/>
        <v>326859.3</v>
      </c>
      <c r="K159" s="63">
        <v>35954.5</v>
      </c>
      <c r="L159" s="63">
        <v>290904.8</v>
      </c>
      <c r="M159" s="63"/>
      <c r="N159" s="60">
        <f t="shared" si="88"/>
        <v>356913.8</v>
      </c>
      <c r="O159" s="63">
        <v>39260.5</v>
      </c>
      <c r="P159" s="63">
        <v>317653.3</v>
      </c>
      <c r="Q159" s="63"/>
      <c r="R159" s="60">
        <f t="shared" si="90"/>
        <v>374225.1</v>
      </c>
      <c r="S159" s="63">
        <v>41164.800000000003</v>
      </c>
      <c r="T159" s="63">
        <v>333060.3</v>
      </c>
      <c r="U159" s="63"/>
      <c r="V159" s="25">
        <f t="shared" si="113"/>
        <v>1</v>
      </c>
    </row>
    <row r="160" spans="1:22" s="42" customFormat="1" ht="31.5" customHeight="1" x14ac:dyDescent="0.2">
      <c r="A160" s="10" t="s">
        <v>235</v>
      </c>
      <c r="B160" s="23" t="s">
        <v>236</v>
      </c>
      <c r="C160" s="24" t="s">
        <v>23</v>
      </c>
      <c r="D160" s="43" t="s">
        <v>23</v>
      </c>
      <c r="E160" s="24" t="s">
        <v>23</v>
      </c>
      <c r="F160" s="60">
        <f t="shared" si="116"/>
        <v>171033.9</v>
      </c>
      <c r="G160" s="60">
        <f>G162</f>
        <v>3420.7</v>
      </c>
      <c r="H160" s="60">
        <f t="shared" ref="H160:I160" si="124">H162</f>
        <v>167613.20000000001</v>
      </c>
      <c r="I160" s="60">
        <f t="shared" si="124"/>
        <v>0</v>
      </c>
      <c r="J160" s="60">
        <f t="shared" si="117"/>
        <v>171033.9</v>
      </c>
      <c r="K160" s="60">
        <f>K162</f>
        <v>3420.7</v>
      </c>
      <c r="L160" s="60">
        <f t="shared" ref="L160:M160" si="125">L162</f>
        <v>167613.20000000001</v>
      </c>
      <c r="M160" s="60">
        <f t="shared" si="125"/>
        <v>0</v>
      </c>
      <c r="N160" s="60">
        <f t="shared" si="88"/>
        <v>228432.7</v>
      </c>
      <c r="O160" s="60">
        <f>O162</f>
        <v>4568.7</v>
      </c>
      <c r="P160" s="60">
        <f t="shared" ref="P160:Q160" si="126">P162</f>
        <v>223864</v>
      </c>
      <c r="Q160" s="60">
        <f t="shared" si="126"/>
        <v>0</v>
      </c>
      <c r="R160" s="60">
        <f t="shared" si="90"/>
        <v>254702.7</v>
      </c>
      <c r="S160" s="60">
        <f>S162</f>
        <v>5094</v>
      </c>
      <c r="T160" s="60">
        <f t="shared" ref="T160:U160" si="127">T162</f>
        <v>249608.7</v>
      </c>
      <c r="U160" s="60">
        <f t="shared" si="127"/>
        <v>0</v>
      </c>
      <c r="V160" s="35">
        <f t="shared" si="113"/>
        <v>1</v>
      </c>
    </row>
    <row r="161" spans="1:101" ht="19.5" customHeight="1" x14ac:dyDescent="0.25">
      <c r="A161" s="14"/>
      <c r="B161" s="41" t="s">
        <v>24</v>
      </c>
      <c r="C161" s="28"/>
      <c r="D161" s="30"/>
      <c r="E161" s="28"/>
      <c r="F161" s="60"/>
      <c r="G161" s="63"/>
      <c r="H161" s="63"/>
      <c r="I161" s="63"/>
      <c r="J161" s="60"/>
      <c r="K161" s="63"/>
      <c r="L161" s="63"/>
      <c r="M161" s="63"/>
      <c r="N161" s="60"/>
      <c r="O161" s="63"/>
      <c r="P161" s="63"/>
      <c r="Q161" s="63"/>
      <c r="R161" s="60"/>
      <c r="S161" s="63"/>
      <c r="T161" s="63"/>
      <c r="U161" s="63"/>
      <c r="V161" s="25"/>
    </row>
    <row r="162" spans="1:101" ht="89.25" customHeight="1" x14ac:dyDescent="0.25">
      <c r="A162" s="14"/>
      <c r="B162" s="41" t="s">
        <v>237</v>
      </c>
      <c r="C162" s="28" t="s">
        <v>232</v>
      </c>
      <c r="D162" s="30" t="s">
        <v>233</v>
      </c>
      <c r="E162" s="28" t="s">
        <v>238</v>
      </c>
      <c r="F162" s="60">
        <f t="shared" si="116"/>
        <v>171033.9</v>
      </c>
      <c r="G162" s="63">
        <v>3420.7</v>
      </c>
      <c r="H162" s="63">
        <v>167613.20000000001</v>
      </c>
      <c r="I162" s="63"/>
      <c r="J162" s="60">
        <f t="shared" si="117"/>
        <v>171033.9</v>
      </c>
      <c r="K162" s="63">
        <v>3420.7</v>
      </c>
      <c r="L162" s="63">
        <v>167613.20000000001</v>
      </c>
      <c r="M162" s="63"/>
      <c r="N162" s="60">
        <f t="shared" si="88"/>
        <v>228432.7</v>
      </c>
      <c r="O162" s="63">
        <v>4568.7</v>
      </c>
      <c r="P162" s="63">
        <v>223864</v>
      </c>
      <c r="Q162" s="63"/>
      <c r="R162" s="60">
        <f t="shared" si="90"/>
        <v>254702.7</v>
      </c>
      <c r="S162" s="63">
        <v>5094</v>
      </c>
      <c r="T162" s="63">
        <v>249608.7</v>
      </c>
      <c r="U162" s="63"/>
      <c r="V162" s="25">
        <f t="shared" si="113"/>
        <v>1</v>
      </c>
    </row>
    <row r="163" spans="1:101" ht="28.15" customHeight="1" x14ac:dyDescent="0.25">
      <c r="A163" s="10" t="s">
        <v>239</v>
      </c>
      <c r="B163" s="23" t="s">
        <v>240</v>
      </c>
      <c r="C163" s="45" t="s">
        <v>23</v>
      </c>
      <c r="D163" s="45" t="s">
        <v>23</v>
      </c>
      <c r="E163" s="45" t="s">
        <v>23</v>
      </c>
      <c r="F163" s="60">
        <f t="shared" si="116"/>
        <v>0</v>
      </c>
      <c r="G163" s="60">
        <f>SUM(G165:G166)</f>
        <v>0</v>
      </c>
      <c r="H163" s="60">
        <f>SUM(H165:H166)</f>
        <v>0</v>
      </c>
      <c r="I163" s="60">
        <f>SUM(I165:I166)</f>
        <v>0</v>
      </c>
      <c r="J163" s="60">
        <f t="shared" si="117"/>
        <v>0</v>
      </c>
      <c r="K163" s="60">
        <f>SUM(K165:K166)</f>
        <v>0</v>
      </c>
      <c r="L163" s="60">
        <f>SUM(L165:L166)</f>
        <v>0</v>
      </c>
      <c r="M163" s="60">
        <f>SUM(M165:M166)</f>
        <v>0</v>
      </c>
      <c r="N163" s="60">
        <f t="shared" si="88"/>
        <v>63931.8</v>
      </c>
      <c r="O163" s="60">
        <f>SUM(O165:O166)</f>
        <v>1278.7</v>
      </c>
      <c r="P163" s="60">
        <f>SUM(P165:P166)</f>
        <v>62653.1</v>
      </c>
      <c r="Q163" s="60">
        <f>SUM(Q165:Q166)</f>
        <v>0</v>
      </c>
      <c r="R163" s="60">
        <f t="shared" si="90"/>
        <v>66673.8</v>
      </c>
      <c r="S163" s="60">
        <f>SUM(S165:S166)</f>
        <v>1277.9000000000001</v>
      </c>
      <c r="T163" s="60">
        <f>SUM(T165:T166)</f>
        <v>62614.9</v>
      </c>
      <c r="U163" s="60">
        <f>SUM(U165:U166)</f>
        <v>2781</v>
      </c>
      <c r="V163" s="25" t="e">
        <f t="shared" si="113"/>
        <v>#DIV/0!</v>
      </c>
    </row>
    <row r="164" spans="1:101" ht="19.5" customHeight="1" x14ac:dyDescent="0.25">
      <c r="A164" s="14"/>
      <c r="B164" s="41" t="s">
        <v>24</v>
      </c>
      <c r="C164" s="21"/>
      <c r="D164" s="31"/>
      <c r="E164" s="21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25"/>
    </row>
    <row r="165" spans="1:101" ht="91.5" customHeight="1" x14ac:dyDescent="0.25">
      <c r="A165" s="14"/>
      <c r="B165" s="41" t="s">
        <v>241</v>
      </c>
      <c r="C165" s="28" t="s">
        <v>98</v>
      </c>
      <c r="D165" s="30" t="s">
        <v>99</v>
      </c>
      <c r="E165" s="28" t="s">
        <v>242</v>
      </c>
      <c r="F165" s="60">
        <f t="shared" si="116"/>
        <v>0</v>
      </c>
      <c r="G165" s="63">
        <v>0</v>
      </c>
      <c r="H165" s="63"/>
      <c r="I165" s="63"/>
      <c r="J165" s="60">
        <f t="shared" si="117"/>
        <v>0</v>
      </c>
      <c r="K165" s="63">
        <v>0</v>
      </c>
      <c r="L165" s="63"/>
      <c r="M165" s="63"/>
      <c r="N165" s="60">
        <f t="shared" si="88"/>
        <v>4081.6</v>
      </c>
      <c r="O165" s="63">
        <v>81.599999999999994</v>
      </c>
      <c r="P165" s="63">
        <v>4000</v>
      </c>
      <c r="Q165" s="63"/>
      <c r="R165" s="60">
        <f t="shared" si="90"/>
        <v>6802.7</v>
      </c>
      <c r="S165" s="63">
        <v>81.599999999999994</v>
      </c>
      <c r="T165" s="63">
        <v>4000</v>
      </c>
      <c r="U165" s="63">
        <v>2721.1</v>
      </c>
      <c r="V165" s="25" t="e">
        <f t="shared" si="113"/>
        <v>#DIV/0!</v>
      </c>
    </row>
    <row r="166" spans="1:101" ht="87.75" customHeight="1" x14ac:dyDescent="0.25">
      <c r="A166" s="14"/>
      <c r="B166" s="41" t="s">
        <v>243</v>
      </c>
      <c r="C166" s="28" t="s">
        <v>68</v>
      </c>
      <c r="D166" s="30" t="s">
        <v>69</v>
      </c>
      <c r="E166" s="28" t="s">
        <v>244</v>
      </c>
      <c r="F166" s="60">
        <f t="shared" si="116"/>
        <v>0</v>
      </c>
      <c r="G166" s="63">
        <v>0</v>
      </c>
      <c r="H166" s="63">
        <v>0</v>
      </c>
      <c r="I166" s="63"/>
      <c r="J166" s="60">
        <f t="shared" si="117"/>
        <v>0</v>
      </c>
      <c r="K166" s="63">
        <v>0</v>
      </c>
      <c r="L166" s="63">
        <v>0</v>
      </c>
      <c r="M166" s="63"/>
      <c r="N166" s="60">
        <f t="shared" si="88"/>
        <v>59850.2</v>
      </c>
      <c r="O166" s="63">
        <v>1197.0999999999999</v>
      </c>
      <c r="P166" s="63">
        <v>58653.1</v>
      </c>
      <c r="Q166" s="63"/>
      <c r="R166" s="60">
        <f t="shared" si="90"/>
        <v>59871.1</v>
      </c>
      <c r="S166" s="63">
        <v>1196.3</v>
      </c>
      <c r="T166" s="63">
        <v>58614.9</v>
      </c>
      <c r="U166" s="63">
        <v>59.9</v>
      </c>
      <c r="V166" s="25" t="e">
        <f t="shared" si="113"/>
        <v>#DIV/0!</v>
      </c>
    </row>
    <row r="167" spans="1:101" s="48" customFormat="1" ht="40.5" customHeight="1" x14ac:dyDescent="0.25">
      <c r="A167" s="15" t="s">
        <v>245</v>
      </c>
      <c r="B167" s="16" t="s">
        <v>246</v>
      </c>
      <c r="C167" s="17" t="s">
        <v>23</v>
      </c>
      <c r="D167" s="17" t="s">
        <v>23</v>
      </c>
      <c r="E167" s="62" t="s">
        <v>23</v>
      </c>
      <c r="F167" s="62">
        <f t="shared" si="116"/>
        <v>49123.199999999997</v>
      </c>
      <c r="G167" s="62">
        <f>G168+G172</f>
        <v>19823.900000000001</v>
      </c>
      <c r="H167" s="62">
        <f>H168+H172</f>
        <v>29299.3</v>
      </c>
      <c r="I167" s="62">
        <f>I168+I172</f>
        <v>0</v>
      </c>
      <c r="J167" s="62">
        <f t="shared" si="117"/>
        <v>49123.199999999997</v>
      </c>
      <c r="K167" s="62">
        <f>K168+K172</f>
        <v>19823.900000000001</v>
      </c>
      <c r="L167" s="62">
        <f>L168+L172</f>
        <v>29299.3</v>
      </c>
      <c r="M167" s="62">
        <f>M168+M172</f>
        <v>0</v>
      </c>
      <c r="N167" s="62">
        <f t="shared" si="88"/>
        <v>53115</v>
      </c>
      <c r="O167" s="62">
        <f>O168+O172</f>
        <v>32788.800000000003</v>
      </c>
      <c r="P167" s="62">
        <f>P168+P172</f>
        <v>20326.2</v>
      </c>
      <c r="Q167" s="62">
        <f>Q168+Q172</f>
        <v>0</v>
      </c>
      <c r="R167" s="62">
        <f t="shared" si="90"/>
        <v>54331.199999999997</v>
      </c>
      <c r="S167" s="62">
        <f>S168+S172</f>
        <v>32813.1</v>
      </c>
      <c r="T167" s="62">
        <f>T168+T172</f>
        <v>21518.1</v>
      </c>
      <c r="U167" s="62">
        <f>U168+U172</f>
        <v>0</v>
      </c>
      <c r="V167" s="18">
        <f t="shared" si="113"/>
        <v>1</v>
      </c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</row>
    <row r="168" spans="1:101" ht="78" customHeight="1" x14ac:dyDescent="0.25">
      <c r="A168" s="10" t="s">
        <v>247</v>
      </c>
      <c r="B168" s="23" t="s">
        <v>248</v>
      </c>
      <c r="C168" s="24" t="s">
        <v>23</v>
      </c>
      <c r="D168" s="24" t="s">
        <v>23</v>
      </c>
      <c r="E168" s="24" t="s">
        <v>23</v>
      </c>
      <c r="F168" s="60">
        <f t="shared" si="116"/>
        <v>23280.3</v>
      </c>
      <c r="G168" s="60">
        <f>SUM(G170:G171)</f>
        <v>12937</v>
      </c>
      <c r="H168" s="60">
        <f t="shared" ref="H168:I168" si="128">SUM(H170:H171)</f>
        <v>10343.299999999999</v>
      </c>
      <c r="I168" s="60">
        <f t="shared" si="128"/>
        <v>0</v>
      </c>
      <c r="J168" s="60">
        <f t="shared" si="117"/>
        <v>23280.3</v>
      </c>
      <c r="K168" s="60">
        <f>SUM(K170:K171)</f>
        <v>12937</v>
      </c>
      <c r="L168" s="60">
        <f t="shared" ref="L168:M168" si="129">SUM(L170:L171)</f>
        <v>10343.299999999999</v>
      </c>
      <c r="M168" s="60">
        <f t="shared" si="129"/>
        <v>0</v>
      </c>
      <c r="N168" s="60">
        <f t="shared" si="88"/>
        <v>25874</v>
      </c>
      <c r="O168" s="60">
        <f>SUM(O170:O171)</f>
        <v>25874</v>
      </c>
      <c r="P168" s="60">
        <f t="shared" ref="P168:Q168" si="130">SUM(P170:P171)</f>
        <v>0</v>
      </c>
      <c r="Q168" s="60">
        <f t="shared" si="130"/>
        <v>0</v>
      </c>
      <c r="R168" s="60">
        <f t="shared" si="90"/>
        <v>25874</v>
      </c>
      <c r="S168" s="60">
        <f>SUM(S170:S171)</f>
        <v>25874</v>
      </c>
      <c r="T168" s="60">
        <f t="shared" ref="T168:U168" si="131">SUM(T170:T171)</f>
        <v>0</v>
      </c>
      <c r="U168" s="60">
        <f t="shared" si="131"/>
        <v>0</v>
      </c>
      <c r="V168" s="25">
        <f t="shared" si="113"/>
        <v>1</v>
      </c>
    </row>
    <row r="169" spans="1:101" ht="20.25" customHeight="1" x14ac:dyDescent="0.25">
      <c r="A169" s="14"/>
      <c r="B169" s="41" t="s">
        <v>24</v>
      </c>
      <c r="C169" s="21"/>
      <c r="D169" s="21"/>
      <c r="E169" s="21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25"/>
    </row>
    <row r="170" spans="1:101" ht="93.75" customHeight="1" x14ac:dyDescent="0.25">
      <c r="A170" s="14"/>
      <c r="B170" s="83" t="s">
        <v>249</v>
      </c>
      <c r="C170" s="37" t="s">
        <v>250</v>
      </c>
      <c r="D170" s="38" t="s">
        <v>251</v>
      </c>
      <c r="E170" s="28" t="s">
        <v>252</v>
      </c>
      <c r="F170" s="60">
        <f t="shared" si="116"/>
        <v>12725.9</v>
      </c>
      <c r="G170" s="63">
        <v>12725.91</v>
      </c>
      <c r="H170" s="63">
        <v>0</v>
      </c>
      <c r="I170" s="63"/>
      <c r="J170" s="60">
        <f t="shared" si="117"/>
        <v>12725.9</v>
      </c>
      <c r="K170" s="63">
        <v>12725.9</v>
      </c>
      <c r="L170" s="63">
        <v>0</v>
      </c>
      <c r="M170" s="63"/>
      <c r="N170" s="60">
        <f t="shared" si="88"/>
        <v>25874</v>
      </c>
      <c r="O170" s="63">
        <v>25874</v>
      </c>
      <c r="P170" s="63">
        <v>0</v>
      </c>
      <c r="Q170" s="63"/>
      <c r="R170" s="60">
        <f t="shared" si="90"/>
        <v>25874</v>
      </c>
      <c r="S170" s="63">
        <v>25874</v>
      </c>
      <c r="T170" s="63">
        <v>0</v>
      </c>
      <c r="U170" s="63"/>
      <c r="V170" s="25">
        <f t="shared" si="113"/>
        <v>1</v>
      </c>
    </row>
    <row r="171" spans="1:101" ht="146.25" customHeight="1" x14ac:dyDescent="0.25">
      <c r="A171" s="14"/>
      <c r="B171" s="83" t="s">
        <v>318</v>
      </c>
      <c r="C171" s="37" t="s">
        <v>250</v>
      </c>
      <c r="D171" s="38" t="s">
        <v>251</v>
      </c>
      <c r="E171" s="28" t="s">
        <v>317</v>
      </c>
      <c r="F171" s="60">
        <f t="shared" si="116"/>
        <v>10554.4</v>
      </c>
      <c r="G171" s="63">
        <v>211.09</v>
      </c>
      <c r="H171" s="63">
        <v>10343.299999999999</v>
      </c>
      <c r="I171" s="63"/>
      <c r="J171" s="60">
        <f t="shared" si="117"/>
        <v>10554.4</v>
      </c>
      <c r="K171" s="63">
        <v>211.1</v>
      </c>
      <c r="L171" s="63">
        <v>10343.299999999999</v>
      </c>
      <c r="M171" s="63"/>
      <c r="N171" s="60">
        <f t="shared" si="88"/>
        <v>0</v>
      </c>
      <c r="O171" s="63"/>
      <c r="P171" s="63"/>
      <c r="Q171" s="63"/>
      <c r="R171" s="60">
        <f t="shared" si="90"/>
        <v>0</v>
      </c>
      <c r="S171" s="63"/>
      <c r="T171" s="63"/>
      <c r="U171" s="63"/>
      <c r="V171" s="25">
        <f t="shared" si="113"/>
        <v>1</v>
      </c>
    </row>
    <row r="172" spans="1:101" ht="45" customHeight="1" x14ac:dyDescent="0.25">
      <c r="A172" s="10" t="s">
        <v>253</v>
      </c>
      <c r="B172" s="23" t="s">
        <v>254</v>
      </c>
      <c r="C172" s="24" t="s">
        <v>23</v>
      </c>
      <c r="D172" s="24" t="s">
        <v>23</v>
      </c>
      <c r="E172" s="24" t="s">
        <v>23</v>
      </c>
      <c r="F172" s="60">
        <f t="shared" si="116"/>
        <v>25842.9</v>
      </c>
      <c r="G172" s="60">
        <f>SUM(G174:G175)</f>
        <v>6886.9</v>
      </c>
      <c r="H172" s="60">
        <f>SUM(H174:H175)</f>
        <v>18956</v>
      </c>
      <c r="I172" s="60">
        <f>SUM(I174:I175)</f>
        <v>0</v>
      </c>
      <c r="J172" s="60">
        <f t="shared" si="117"/>
        <v>25842.9</v>
      </c>
      <c r="K172" s="60">
        <f>SUM(K174:K175)</f>
        <v>6886.9</v>
      </c>
      <c r="L172" s="60">
        <f>SUM(L174:L175)</f>
        <v>18956</v>
      </c>
      <c r="M172" s="60">
        <f>SUM(M174:M175)</f>
        <v>0</v>
      </c>
      <c r="N172" s="60">
        <f t="shared" si="88"/>
        <v>27241</v>
      </c>
      <c r="O172" s="60">
        <f>SUM(O174:O175)</f>
        <v>6914.8</v>
      </c>
      <c r="P172" s="60">
        <f>SUM(P174:P175)</f>
        <v>20326.2</v>
      </c>
      <c r="Q172" s="60">
        <f>SUM(Q174:Q175)</f>
        <v>0</v>
      </c>
      <c r="R172" s="60">
        <f t="shared" si="90"/>
        <v>28457.200000000001</v>
      </c>
      <c r="S172" s="60">
        <f>SUM(S174:S175)</f>
        <v>6939.1</v>
      </c>
      <c r="T172" s="60">
        <f>SUM(T174:T175)</f>
        <v>21518.1</v>
      </c>
      <c r="U172" s="60">
        <f>SUM(U174:U175)</f>
        <v>0</v>
      </c>
      <c r="V172" s="25">
        <f t="shared" si="113"/>
        <v>1</v>
      </c>
    </row>
    <row r="173" spans="1:101" ht="20.25" customHeight="1" x14ac:dyDescent="0.25">
      <c r="A173" s="14"/>
      <c r="B173" s="41" t="s">
        <v>24</v>
      </c>
      <c r="C173" s="21"/>
      <c r="D173" s="21"/>
      <c r="E173" s="21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25"/>
    </row>
    <row r="174" spans="1:101" ht="88.5" customHeight="1" x14ac:dyDescent="0.25">
      <c r="A174" s="14"/>
      <c r="B174" s="41" t="s">
        <v>255</v>
      </c>
      <c r="C174" s="28" t="s">
        <v>250</v>
      </c>
      <c r="D174" s="30" t="s">
        <v>251</v>
      </c>
      <c r="E174" s="28" t="s">
        <v>256</v>
      </c>
      <c r="F174" s="60">
        <f t="shared" si="116"/>
        <v>19342.900000000001</v>
      </c>
      <c r="G174" s="63">
        <v>386.9</v>
      </c>
      <c r="H174" s="63">
        <v>18956</v>
      </c>
      <c r="I174" s="63"/>
      <c r="J174" s="60">
        <f t="shared" si="117"/>
        <v>19342.900000000001</v>
      </c>
      <c r="K174" s="63">
        <v>386.9</v>
      </c>
      <c r="L174" s="63">
        <v>18956</v>
      </c>
      <c r="M174" s="63"/>
      <c r="N174" s="60">
        <f t="shared" si="88"/>
        <v>20741</v>
      </c>
      <c r="O174" s="63">
        <v>414.8</v>
      </c>
      <c r="P174" s="63">
        <v>20326.2</v>
      </c>
      <c r="Q174" s="63"/>
      <c r="R174" s="60">
        <f t="shared" si="90"/>
        <v>21957.200000000001</v>
      </c>
      <c r="S174" s="63">
        <v>439.1</v>
      </c>
      <c r="T174" s="63">
        <v>21518.1</v>
      </c>
      <c r="U174" s="63"/>
      <c r="V174" s="25">
        <f t="shared" si="113"/>
        <v>1</v>
      </c>
    </row>
    <row r="175" spans="1:101" ht="93" customHeight="1" x14ac:dyDescent="0.25">
      <c r="A175" s="14"/>
      <c r="B175" s="41" t="s">
        <v>255</v>
      </c>
      <c r="C175" s="28" t="s">
        <v>250</v>
      </c>
      <c r="D175" s="30" t="s">
        <v>251</v>
      </c>
      <c r="E175" s="28" t="s">
        <v>257</v>
      </c>
      <c r="F175" s="60">
        <f t="shared" si="116"/>
        <v>6500</v>
      </c>
      <c r="G175" s="63">
        <v>6500</v>
      </c>
      <c r="H175" s="63">
        <v>0</v>
      </c>
      <c r="I175" s="63"/>
      <c r="J175" s="60">
        <f t="shared" si="117"/>
        <v>6500</v>
      </c>
      <c r="K175" s="63">
        <v>6500</v>
      </c>
      <c r="L175" s="63">
        <v>0</v>
      </c>
      <c r="M175" s="63"/>
      <c r="N175" s="60">
        <f t="shared" si="88"/>
        <v>6500</v>
      </c>
      <c r="O175" s="63">
        <v>6500</v>
      </c>
      <c r="P175" s="63">
        <v>0</v>
      </c>
      <c r="Q175" s="63"/>
      <c r="R175" s="60">
        <f t="shared" si="90"/>
        <v>6500</v>
      </c>
      <c r="S175" s="63">
        <v>6500</v>
      </c>
      <c r="T175" s="63">
        <v>0</v>
      </c>
      <c r="U175" s="63"/>
      <c r="V175" s="25">
        <f t="shared" si="113"/>
        <v>1</v>
      </c>
    </row>
    <row r="176" spans="1:101" s="48" customFormat="1" ht="44.25" customHeight="1" x14ac:dyDescent="0.25">
      <c r="A176" s="54">
        <v>9</v>
      </c>
      <c r="B176" s="16" t="s">
        <v>258</v>
      </c>
      <c r="C176" s="17" t="s">
        <v>23</v>
      </c>
      <c r="D176" s="17" t="s">
        <v>23</v>
      </c>
      <c r="E176" s="49" t="s">
        <v>23</v>
      </c>
      <c r="F176" s="62">
        <f t="shared" si="116"/>
        <v>6255.3</v>
      </c>
      <c r="G176" s="62">
        <f>G177</f>
        <v>857.1</v>
      </c>
      <c r="H176" s="62">
        <f>H177</f>
        <v>5398.2</v>
      </c>
      <c r="I176" s="62">
        <f>I177</f>
        <v>0</v>
      </c>
      <c r="J176" s="62">
        <f t="shared" si="117"/>
        <v>6255.3</v>
      </c>
      <c r="K176" s="62">
        <f>K177</f>
        <v>857.1</v>
      </c>
      <c r="L176" s="62">
        <f>L177</f>
        <v>5398.2</v>
      </c>
      <c r="M176" s="62">
        <f>M177</f>
        <v>0</v>
      </c>
      <c r="N176" s="62">
        <f t="shared" si="88"/>
        <v>1968.9</v>
      </c>
      <c r="O176" s="62">
        <f>O177</f>
        <v>274.60000000000002</v>
      </c>
      <c r="P176" s="62">
        <f>P177</f>
        <v>1694.3</v>
      </c>
      <c r="Q176" s="62">
        <f>Q177</f>
        <v>0</v>
      </c>
      <c r="R176" s="62">
        <f t="shared" si="90"/>
        <v>1359.6</v>
      </c>
      <c r="S176" s="62">
        <f>S177</f>
        <v>262.39999999999998</v>
      </c>
      <c r="T176" s="62">
        <f>T177</f>
        <v>1097.2</v>
      </c>
      <c r="U176" s="62">
        <f>U177</f>
        <v>0</v>
      </c>
      <c r="V176" s="18">
        <f t="shared" si="113"/>
        <v>1</v>
      </c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</row>
    <row r="177" spans="1:101" s="39" customFormat="1" ht="42.6" customHeight="1" x14ac:dyDescent="0.25">
      <c r="A177" s="10" t="s">
        <v>259</v>
      </c>
      <c r="B177" s="23" t="s">
        <v>260</v>
      </c>
      <c r="C177" s="24" t="s">
        <v>23</v>
      </c>
      <c r="D177" s="24" t="s">
        <v>23</v>
      </c>
      <c r="E177" s="24" t="s">
        <v>23</v>
      </c>
      <c r="F177" s="60">
        <f t="shared" si="116"/>
        <v>6255.3</v>
      </c>
      <c r="G177" s="60">
        <f>SUM(G179:G180)</f>
        <v>857.1</v>
      </c>
      <c r="H177" s="60">
        <f>SUM(H179:H180)</f>
        <v>5398.2</v>
      </c>
      <c r="I177" s="60">
        <f>SUM(I179:I180)</f>
        <v>0</v>
      </c>
      <c r="J177" s="60">
        <f t="shared" si="117"/>
        <v>6255.3</v>
      </c>
      <c r="K177" s="60">
        <v>857.1</v>
      </c>
      <c r="L177" s="60">
        <f>SUM(L179:L180)</f>
        <v>5398.2</v>
      </c>
      <c r="M177" s="60">
        <f>SUM(M179:M180)</f>
        <v>0</v>
      </c>
      <c r="N177" s="60">
        <f t="shared" si="88"/>
        <v>1968.9</v>
      </c>
      <c r="O177" s="60">
        <f>SUM(O179:O180)</f>
        <v>274.60000000000002</v>
      </c>
      <c r="P177" s="60">
        <f>SUM(P179:P180)</f>
        <v>1694.3</v>
      </c>
      <c r="Q177" s="60">
        <f>SUM(Q179:Q180)</f>
        <v>0</v>
      </c>
      <c r="R177" s="60">
        <f t="shared" si="90"/>
        <v>1359.6</v>
      </c>
      <c r="S177" s="60">
        <f>SUM(S179:S180)</f>
        <v>262.39999999999998</v>
      </c>
      <c r="T177" s="60">
        <f>SUM(T179:T180)</f>
        <v>1097.2</v>
      </c>
      <c r="U177" s="60">
        <f>SUM(U179:U180)</f>
        <v>0</v>
      </c>
      <c r="V177" s="25">
        <f t="shared" si="113"/>
        <v>1</v>
      </c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</row>
    <row r="178" spans="1:101" ht="22.5" customHeight="1" x14ac:dyDescent="0.25">
      <c r="A178" s="14"/>
      <c r="B178" s="41" t="s">
        <v>24</v>
      </c>
      <c r="C178" s="21"/>
      <c r="D178" s="21"/>
      <c r="E178" s="21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25"/>
    </row>
    <row r="179" spans="1:101" ht="84" customHeight="1" x14ac:dyDescent="0.25">
      <c r="A179" s="14"/>
      <c r="B179" s="41" t="s">
        <v>261</v>
      </c>
      <c r="C179" s="28" t="s">
        <v>262</v>
      </c>
      <c r="D179" s="31" t="s">
        <v>263</v>
      </c>
      <c r="E179" s="28" t="s">
        <v>264</v>
      </c>
      <c r="F179" s="60">
        <f t="shared" si="116"/>
        <v>5508.4</v>
      </c>
      <c r="G179" s="63">
        <v>110.17</v>
      </c>
      <c r="H179" s="63">
        <v>5398.2</v>
      </c>
      <c r="I179" s="60"/>
      <c r="J179" s="60">
        <f t="shared" si="117"/>
        <v>5508.4</v>
      </c>
      <c r="K179" s="63">
        <v>110.2</v>
      </c>
      <c r="L179" s="63">
        <v>5398.2</v>
      </c>
      <c r="M179" s="60"/>
      <c r="N179" s="60">
        <f t="shared" si="88"/>
        <v>1728.9</v>
      </c>
      <c r="O179" s="63">
        <v>34.6</v>
      </c>
      <c r="P179" s="63">
        <v>1694.3</v>
      </c>
      <c r="Q179" s="60"/>
      <c r="R179" s="60">
        <f t="shared" si="90"/>
        <v>1119.5999999999999</v>
      </c>
      <c r="S179" s="63">
        <v>22.4</v>
      </c>
      <c r="T179" s="63">
        <v>1097.2</v>
      </c>
      <c r="U179" s="60"/>
      <c r="V179" s="25">
        <f t="shared" si="113"/>
        <v>1</v>
      </c>
    </row>
    <row r="180" spans="1:101" ht="99" customHeight="1" x14ac:dyDescent="0.25">
      <c r="A180" s="50"/>
      <c r="B180" s="41" t="s">
        <v>265</v>
      </c>
      <c r="C180" s="28" t="s">
        <v>262</v>
      </c>
      <c r="D180" s="30" t="s">
        <v>263</v>
      </c>
      <c r="E180" s="28" t="s">
        <v>266</v>
      </c>
      <c r="F180" s="60">
        <f t="shared" si="116"/>
        <v>747</v>
      </c>
      <c r="G180" s="63">
        <v>746.97</v>
      </c>
      <c r="H180" s="63">
        <v>0</v>
      </c>
      <c r="I180" s="63"/>
      <c r="J180" s="60">
        <f t="shared" si="117"/>
        <v>747</v>
      </c>
      <c r="K180" s="63">
        <v>747</v>
      </c>
      <c r="L180" s="63">
        <v>0</v>
      </c>
      <c r="M180" s="63"/>
      <c r="N180" s="60">
        <f t="shared" si="88"/>
        <v>240</v>
      </c>
      <c r="O180" s="63">
        <v>240</v>
      </c>
      <c r="P180" s="63">
        <v>0</v>
      </c>
      <c r="Q180" s="63"/>
      <c r="R180" s="60">
        <f t="shared" si="90"/>
        <v>240</v>
      </c>
      <c r="S180" s="63">
        <v>240</v>
      </c>
      <c r="T180" s="63">
        <v>0</v>
      </c>
      <c r="U180" s="63"/>
      <c r="V180" s="25">
        <f t="shared" si="113"/>
        <v>1</v>
      </c>
    </row>
    <row r="181" spans="1:101" ht="42" customHeight="1" x14ac:dyDescent="0.25">
      <c r="A181" s="51" t="s">
        <v>267</v>
      </c>
      <c r="B181" s="16" t="s">
        <v>268</v>
      </c>
      <c r="C181" s="17" t="s">
        <v>23</v>
      </c>
      <c r="D181" s="17" t="s">
        <v>23</v>
      </c>
      <c r="E181" s="49" t="s">
        <v>23</v>
      </c>
      <c r="F181" s="62">
        <f t="shared" si="116"/>
        <v>28738.7</v>
      </c>
      <c r="G181" s="62">
        <f>G182</f>
        <v>901.6</v>
      </c>
      <c r="H181" s="62">
        <f>H182</f>
        <v>24837.1</v>
      </c>
      <c r="I181" s="62">
        <f>I182</f>
        <v>3000</v>
      </c>
      <c r="J181" s="62">
        <f t="shared" si="117"/>
        <v>27819</v>
      </c>
      <c r="K181" s="62">
        <f>K182</f>
        <v>506.9</v>
      </c>
      <c r="L181" s="62">
        <f>L182</f>
        <v>24837.1</v>
      </c>
      <c r="M181" s="62">
        <f>M182</f>
        <v>2475</v>
      </c>
      <c r="N181" s="62">
        <f t="shared" si="88"/>
        <v>48785.2</v>
      </c>
      <c r="O181" s="70">
        <f>O182</f>
        <v>975.7</v>
      </c>
      <c r="P181" s="70">
        <f>P182</f>
        <v>47809.5</v>
      </c>
      <c r="Q181" s="70">
        <f>Q182</f>
        <v>0</v>
      </c>
      <c r="R181" s="62">
        <f t="shared" si="90"/>
        <v>48785.2</v>
      </c>
      <c r="S181" s="70">
        <f>S182</f>
        <v>975.7</v>
      </c>
      <c r="T181" s="70">
        <f>T182</f>
        <v>47809.5</v>
      </c>
      <c r="U181" s="70">
        <f>U182</f>
        <v>0</v>
      </c>
      <c r="V181" s="18">
        <f t="shared" si="113"/>
        <v>0.96799999999999997</v>
      </c>
    </row>
    <row r="182" spans="1:101" s="42" customFormat="1" ht="54" customHeight="1" x14ac:dyDescent="0.2">
      <c r="A182" s="10" t="s">
        <v>269</v>
      </c>
      <c r="B182" s="23" t="s">
        <v>270</v>
      </c>
      <c r="C182" s="24" t="s">
        <v>23</v>
      </c>
      <c r="D182" s="24" t="s">
        <v>23</v>
      </c>
      <c r="E182" s="24" t="s">
        <v>23</v>
      </c>
      <c r="F182" s="60">
        <f t="shared" si="116"/>
        <v>28738.7</v>
      </c>
      <c r="G182" s="60">
        <f>G184+G185</f>
        <v>901.6</v>
      </c>
      <c r="H182" s="60">
        <f t="shared" ref="H182:I182" si="132">H184+H185</f>
        <v>24837.1</v>
      </c>
      <c r="I182" s="60">
        <f t="shared" si="132"/>
        <v>3000</v>
      </c>
      <c r="J182" s="60">
        <f t="shared" si="117"/>
        <v>27819</v>
      </c>
      <c r="K182" s="60">
        <f>K184+K185</f>
        <v>506.9</v>
      </c>
      <c r="L182" s="60">
        <f t="shared" ref="L182:M182" si="133">L184+L185</f>
        <v>24837.1</v>
      </c>
      <c r="M182" s="60">
        <f t="shared" si="133"/>
        <v>2475</v>
      </c>
      <c r="N182" s="60">
        <f t="shared" si="88"/>
        <v>48785.2</v>
      </c>
      <c r="O182" s="60">
        <f>O184+O185</f>
        <v>975.7</v>
      </c>
      <c r="P182" s="60">
        <f t="shared" ref="P182:Q182" si="134">P184+P185</f>
        <v>47809.5</v>
      </c>
      <c r="Q182" s="60">
        <f t="shared" si="134"/>
        <v>0</v>
      </c>
      <c r="R182" s="60">
        <f t="shared" si="90"/>
        <v>48785.2</v>
      </c>
      <c r="S182" s="60">
        <f>S184+S185</f>
        <v>975.7</v>
      </c>
      <c r="T182" s="60">
        <f>T184+T185</f>
        <v>47809.5</v>
      </c>
      <c r="U182" s="60">
        <f>U184+U185</f>
        <v>0</v>
      </c>
      <c r="V182" s="69">
        <f t="shared" si="113"/>
        <v>0.96799999999999997</v>
      </c>
    </row>
    <row r="183" spans="1:101" ht="17.25" customHeight="1" x14ac:dyDescent="0.25">
      <c r="A183" s="14"/>
      <c r="B183" s="41" t="s">
        <v>24</v>
      </c>
      <c r="C183" s="24"/>
      <c r="D183" s="24"/>
      <c r="E183" s="52"/>
      <c r="F183" s="60"/>
      <c r="G183" s="63"/>
      <c r="H183" s="63"/>
      <c r="I183" s="63"/>
      <c r="J183" s="60"/>
      <c r="K183" s="63"/>
      <c r="L183" s="63"/>
      <c r="M183" s="63"/>
      <c r="N183" s="60"/>
      <c r="O183" s="63"/>
      <c r="P183" s="63"/>
      <c r="Q183" s="63"/>
      <c r="R183" s="60"/>
      <c r="S183" s="63"/>
      <c r="T183" s="63"/>
      <c r="U183" s="63"/>
      <c r="V183" s="69"/>
    </row>
    <row r="184" spans="1:101" ht="123.75" customHeight="1" x14ac:dyDescent="0.25">
      <c r="A184" s="14"/>
      <c r="B184" s="41" t="s">
        <v>271</v>
      </c>
      <c r="C184" s="28" t="s">
        <v>140</v>
      </c>
      <c r="D184" s="30" t="s">
        <v>141</v>
      </c>
      <c r="E184" s="53" t="s">
        <v>272</v>
      </c>
      <c r="F184" s="60">
        <f t="shared" si="116"/>
        <v>9169.7000000000007</v>
      </c>
      <c r="G184" s="63">
        <v>510.2</v>
      </c>
      <c r="H184" s="63">
        <v>5659.5</v>
      </c>
      <c r="I184" s="63">
        <v>3000</v>
      </c>
      <c r="J184" s="60">
        <f t="shared" si="117"/>
        <v>8250</v>
      </c>
      <c r="K184" s="63">
        <v>115.5</v>
      </c>
      <c r="L184" s="63">
        <v>5659.5</v>
      </c>
      <c r="M184" s="63">
        <v>2475</v>
      </c>
      <c r="N184" s="60">
        <f t="shared" si="88"/>
        <v>48785.2</v>
      </c>
      <c r="O184" s="63">
        <v>975.7</v>
      </c>
      <c r="P184" s="63">
        <v>47809.5</v>
      </c>
      <c r="Q184" s="63"/>
      <c r="R184" s="60">
        <f t="shared" si="90"/>
        <v>48785.2</v>
      </c>
      <c r="S184" s="63">
        <v>975.7</v>
      </c>
      <c r="T184" s="63">
        <v>47809.5</v>
      </c>
      <c r="U184" s="63"/>
      <c r="V184" s="25">
        <f t="shared" si="113"/>
        <v>0.9</v>
      </c>
    </row>
    <row r="185" spans="1:101" ht="52.5" customHeight="1" x14ac:dyDescent="0.25">
      <c r="A185" s="14"/>
      <c r="B185" s="41" t="s">
        <v>302</v>
      </c>
      <c r="C185" s="28" t="s">
        <v>112</v>
      </c>
      <c r="D185" s="30" t="s">
        <v>113</v>
      </c>
      <c r="E185" s="53" t="s">
        <v>301</v>
      </c>
      <c r="F185" s="60">
        <f t="shared" si="116"/>
        <v>19569</v>
      </c>
      <c r="G185" s="63">
        <v>391.38</v>
      </c>
      <c r="H185" s="63">
        <v>19177.59</v>
      </c>
      <c r="I185" s="63"/>
      <c r="J185" s="60">
        <f t="shared" si="117"/>
        <v>19569</v>
      </c>
      <c r="K185" s="63">
        <v>391.4</v>
      </c>
      <c r="L185" s="63">
        <v>19177.59</v>
      </c>
      <c r="M185" s="63"/>
      <c r="N185" s="60">
        <f t="shared" si="88"/>
        <v>0</v>
      </c>
      <c r="O185" s="63"/>
      <c r="P185" s="63"/>
      <c r="Q185" s="63"/>
      <c r="R185" s="60">
        <f t="shared" si="90"/>
        <v>0</v>
      </c>
      <c r="S185" s="63"/>
      <c r="T185" s="63"/>
      <c r="U185" s="63"/>
      <c r="V185" s="25">
        <f t="shared" si="113"/>
        <v>1</v>
      </c>
    </row>
    <row r="186" spans="1:101" s="42" customFormat="1" ht="39.75" customHeight="1" x14ac:dyDescent="0.2">
      <c r="A186" s="15" t="s">
        <v>273</v>
      </c>
      <c r="B186" s="16" t="s">
        <v>274</v>
      </c>
      <c r="C186" s="17" t="s">
        <v>23</v>
      </c>
      <c r="D186" s="54" t="s">
        <v>23</v>
      </c>
      <c r="E186" s="49" t="s">
        <v>23</v>
      </c>
      <c r="F186" s="62">
        <f t="shared" si="116"/>
        <v>348862.4</v>
      </c>
      <c r="G186" s="62">
        <f>G187+G191</f>
        <v>342112.9</v>
      </c>
      <c r="H186" s="62">
        <f>H187+H191</f>
        <v>6749.5</v>
      </c>
      <c r="I186" s="62">
        <f>I187+I191</f>
        <v>0</v>
      </c>
      <c r="J186" s="62">
        <f t="shared" si="117"/>
        <v>345814.9</v>
      </c>
      <c r="K186" s="62">
        <f>K187+K191</f>
        <v>339065.4</v>
      </c>
      <c r="L186" s="62">
        <f>L187+L191</f>
        <v>6749.5</v>
      </c>
      <c r="M186" s="62">
        <f>M187+M191</f>
        <v>0</v>
      </c>
      <c r="N186" s="62">
        <f t="shared" si="88"/>
        <v>125000</v>
      </c>
      <c r="O186" s="62">
        <f>O187+O191</f>
        <v>125000</v>
      </c>
      <c r="P186" s="62">
        <f>P187+P191</f>
        <v>0</v>
      </c>
      <c r="Q186" s="62">
        <f>Q187+Q191</f>
        <v>0</v>
      </c>
      <c r="R186" s="62">
        <f t="shared" si="90"/>
        <v>125000</v>
      </c>
      <c r="S186" s="62">
        <f>S187</f>
        <v>125000</v>
      </c>
      <c r="T186" s="62">
        <f>T187</f>
        <v>0</v>
      </c>
      <c r="U186" s="62">
        <f>U187</f>
        <v>0</v>
      </c>
      <c r="V186" s="18">
        <f t="shared" si="113"/>
        <v>0.99099999999999999</v>
      </c>
    </row>
    <row r="187" spans="1:101" s="42" customFormat="1" ht="67.5" customHeight="1" x14ac:dyDescent="0.2">
      <c r="A187" s="10" t="s">
        <v>275</v>
      </c>
      <c r="B187" s="23" t="s">
        <v>276</v>
      </c>
      <c r="C187" s="24" t="s">
        <v>23</v>
      </c>
      <c r="D187" s="43" t="s">
        <v>23</v>
      </c>
      <c r="E187" s="52" t="s">
        <v>23</v>
      </c>
      <c r="F187" s="60">
        <f>G187+H187+I187</f>
        <v>342112.9</v>
      </c>
      <c r="G187" s="60">
        <f>G190+G189</f>
        <v>342112.9</v>
      </c>
      <c r="H187" s="60">
        <f t="shared" ref="H187:I187" si="135">H190+H189</f>
        <v>0</v>
      </c>
      <c r="I187" s="60">
        <f t="shared" si="135"/>
        <v>0</v>
      </c>
      <c r="J187" s="60">
        <f t="shared" si="117"/>
        <v>339065.4</v>
      </c>
      <c r="K187" s="60">
        <f>K190+K189</f>
        <v>339065.4</v>
      </c>
      <c r="L187" s="60">
        <f t="shared" ref="L187:M187" si="136">L190+L189</f>
        <v>0</v>
      </c>
      <c r="M187" s="60">
        <f t="shared" si="136"/>
        <v>0</v>
      </c>
      <c r="N187" s="60">
        <f t="shared" si="88"/>
        <v>125000</v>
      </c>
      <c r="O187" s="60">
        <f>O190+O189</f>
        <v>125000</v>
      </c>
      <c r="P187" s="60">
        <f t="shared" ref="P187:Q187" si="137">P190+P189</f>
        <v>0</v>
      </c>
      <c r="Q187" s="60">
        <f t="shared" si="137"/>
        <v>0</v>
      </c>
      <c r="R187" s="60">
        <f t="shared" si="90"/>
        <v>125000</v>
      </c>
      <c r="S187" s="60">
        <f>S190+S189</f>
        <v>125000</v>
      </c>
      <c r="T187" s="60">
        <f t="shared" ref="T187:U187" si="138">T190+T189</f>
        <v>0</v>
      </c>
      <c r="U187" s="60">
        <f t="shared" si="138"/>
        <v>0</v>
      </c>
      <c r="V187" s="25">
        <f t="shared" si="113"/>
        <v>0.99099999999999999</v>
      </c>
    </row>
    <row r="188" spans="1:101" ht="15.75" customHeight="1" x14ac:dyDescent="0.25">
      <c r="A188" s="14"/>
      <c r="B188" s="41" t="s">
        <v>24</v>
      </c>
      <c r="C188" s="28"/>
      <c r="D188" s="30"/>
      <c r="E188" s="53"/>
      <c r="F188" s="60"/>
      <c r="G188" s="63"/>
      <c r="H188" s="63"/>
      <c r="I188" s="63"/>
      <c r="J188" s="60"/>
      <c r="K188" s="63"/>
      <c r="L188" s="63"/>
      <c r="M188" s="63"/>
      <c r="N188" s="60"/>
      <c r="O188" s="63"/>
      <c r="P188" s="63"/>
      <c r="Q188" s="63"/>
      <c r="R188" s="60"/>
      <c r="S188" s="63"/>
      <c r="T188" s="63"/>
      <c r="U188" s="63"/>
      <c r="V188" s="25"/>
    </row>
    <row r="189" spans="1:101" ht="99" customHeight="1" x14ac:dyDescent="0.25">
      <c r="A189" s="14"/>
      <c r="B189" s="41" t="s">
        <v>304</v>
      </c>
      <c r="C189" s="28" t="s">
        <v>162</v>
      </c>
      <c r="D189" s="30" t="s">
        <v>163</v>
      </c>
      <c r="E189" s="53" t="s">
        <v>303</v>
      </c>
      <c r="F189" s="60">
        <f t="shared" ref="F189" si="139">G189+H189+I189</f>
        <v>217112.9</v>
      </c>
      <c r="G189" s="63">
        <v>217112.9</v>
      </c>
      <c r="H189" s="63">
        <v>0</v>
      </c>
      <c r="I189" s="63"/>
      <c r="J189" s="60">
        <f t="shared" si="117"/>
        <v>214065.4</v>
      </c>
      <c r="K189" s="63">
        <v>214065.4</v>
      </c>
      <c r="L189" s="63">
        <v>0</v>
      </c>
      <c r="M189" s="63"/>
      <c r="N189" s="60">
        <f t="shared" ref="N189" si="140">O189+P189+Q189</f>
        <v>0</v>
      </c>
      <c r="O189" s="63"/>
      <c r="P189" s="63"/>
      <c r="Q189" s="63"/>
      <c r="R189" s="60">
        <f t="shared" ref="R189" si="141">S189+T189+U189</f>
        <v>0</v>
      </c>
      <c r="S189" s="63"/>
      <c r="T189" s="63"/>
      <c r="U189" s="63"/>
      <c r="V189" s="25">
        <f t="shared" si="113"/>
        <v>0.98599999999999999</v>
      </c>
    </row>
    <row r="190" spans="1:101" ht="105.75" customHeight="1" x14ac:dyDescent="0.25">
      <c r="A190" s="14"/>
      <c r="B190" s="41" t="s">
        <v>277</v>
      </c>
      <c r="C190" s="28" t="s">
        <v>162</v>
      </c>
      <c r="D190" s="30" t="s">
        <v>163</v>
      </c>
      <c r="E190" s="53" t="s">
        <v>278</v>
      </c>
      <c r="F190" s="60">
        <f t="shared" si="116"/>
        <v>125000</v>
      </c>
      <c r="G190" s="63">
        <v>125000</v>
      </c>
      <c r="H190" s="63">
        <v>0</v>
      </c>
      <c r="I190" s="63"/>
      <c r="J190" s="60">
        <f t="shared" si="117"/>
        <v>125000</v>
      </c>
      <c r="K190" s="63">
        <v>125000</v>
      </c>
      <c r="L190" s="63">
        <v>0</v>
      </c>
      <c r="M190" s="63"/>
      <c r="N190" s="60">
        <f t="shared" ref="N190:N197" si="142">O190+P190+Q190</f>
        <v>125000</v>
      </c>
      <c r="O190" s="63">
        <v>125000</v>
      </c>
      <c r="P190" s="63">
        <v>0</v>
      </c>
      <c r="Q190" s="63"/>
      <c r="R190" s="60">
        <f t="shared" ref="R190:R197" si="143">S190+T190+U190</f>
        <v>125000</v>
      </c>
      <c r="S190" s="63">
        <v>125000</v>
      </c>
      <c r="T190" s="63">
        <v>0</v>
      </c>
      <c r="U190" s="63"/>
      <c r="V190" s="25">
        <f t="shared" si="113"/>
        <v>1</v>
      </c>
    </row>
    <row r="191" spans="1:101" s="42" customFormat="1" ht="56.25" customHeight="1" x14ac:dyDescent="0.2">
      <c r="A191" s="10" t="s">
        <v>279</v>
      </c>
      <c r="B191" s="23" t="s">
        <v>280</v>
      </c>
      <c r="C191" s="24" t="s">
        <v>23</v>
      </c>
      <c r="D191" s="43" t="s">
        <v>23</v>
      </c>
      <c r="E191" s="52" t="s">
        <v>23</v>
      </c>
      <c r="F191" s="60">
        <f t="shared" si="116"/>
        <v>6749.5</v>
      </c>
      <c r="G191" s="60">
        <f>G193</f>
        <v>0</v>
      </c>
      <c r="H191" s="60">
        <f>H193</f>
        <v>6749.5</v>
      </c>
      <c r="I191" s="60">
        <f>I193</f>
        <v>0</v>
      </c>
      <c r="J191" s="60">
        <f t="shared" si="117"/>
        <v>6749.5</v>
      </c>
      <c r="K191" s="60">
        <f>K193</f>
        <v>0</v>
      </c>
      <c r="L191" s="60">
        <f>L193</f>
        <v>6749.5</v>
      </c>
      <c r="M191" s="60">
        <f>M193</f>
        <v>0</v>
      </c>
      <c r="N191" s="60">
        <f t="shared" si="142"/>
        <v>0</v>
      </c>
      <c r="O191" s="60">
        <f>O193</f>
        <v>0</v>
      </c>
      <c r="P191" s="60">
        <f>P193</f>
        <v>0</v>
      </c>
      <c r="Q191" s="60">
        <f>Q193</f>
        <v>0</v>
      </c>
      <c r="R191" s="60">
        <f t="shared" si="143"/>
        <v>0</v>
      </c>
      <c r="S191" s="60">
        <f>S193</f>
        <v>0</v>
      </c>
      <c r="T191" s="60">
        <f>T193</f>
        <v>0</v>
      </c>
      <c r="U191" s="60">
        <f>U193</f>
        <v>0</v>
      </c>
      <c r="V191" s="25">
        <f t="shared" si="113"/>
        <v>1</v>
      </c>
    </row>
    <row r="192" spans="1:101" ht="19.5" customHeight="1" x14ac:dyDescent="0.25">
      <c r="A192" s="14"/>
      <c r="B192" s="41" t="s">
        <v>24</v>
      </c>
      <c r="C192" s="28"/>
      <c r="D192" s="30"/>
      <c r="E192" s="53"/>
      <c r="F192" s="60"/>
      <c r="G192" s="63"/>
      <c r="H192" s="63"/>
      <c r="I192" s="63"/>
      <c r="J192" s="60"/>
      <c r="K192" s="63"/>
      <c r="L192" s="63"/>
      <c r="M192" s="63"/>
      <c r="N192" s="60"/>
      <c r="O192" s="63"/>
      <c r="P192" s="63"/>
      <c r="Q192" s="63"/>
      <c r="R192" s="60"/>
      <c r="S192" s="63"/>
      <c r="T192" s="63"/>
      <c r="U192" s="63"/>
      <c r="V192" s="25"/>
    </row>
    <row r="193" spans="1:22" ht="77.25" customHeight="1" x14ac:dyDescent="0.25">
      <c r="A193" s="14"/>
      <c r="B193" s="41" t="s">
        <v>281</v>
      </c>
      <c r="C193" s="28" t="s">
        <v>148</v>
      </c>
      <c r="D193" s="30" t="s">
        <v>149</v>
      </c>
      <c r="E193" s="53" t="s">
        <v>282</v>
      </c>
      <c r="F193" s="60">
        <f t="shared" si="116"/>
        <v>6749.5</v>
      </c>
      <c r="G193" s="63">
        <v>0</v>
      </c>
      <c r="H193" s="63">
        <v>6749.49</v>
      </c>
      <c r="I193" s="63"/>
      <c r="J193" s="60">
        <f t="shared" si="117"/>
        <v>6749.5</v>
      </c>
      <c r="K193" s="63">
        <v>0</v>
      </c>
      <c r="L193" s="63">
        <v>6749.47</v>
      </c>
      <c r="M193" s="63"/>
      <c r="N193" s="60">
        <f t="shared" si="142"/>
        <v>0</v>
      </c>
      <c r="O193" s="63">
        <v>0</v>
      </c>
      <c r="P193" s="63">
        <v>0</v>
      </c>
      <c r="Q193" s="63"/>
      <c r="R193" s="60">
        <f t="shared" si="143"/>
        <v>0</v>
      </c>
      <c r="S193" s="63">
        <v>0</v>
      </c>
      <c r="T193" s="63">
        <v>0</v>
      </c>
      <c r="U193" s="63"/>
      <c r="V193" s="25">
        <f t="shared" si="113"/>
        <v>1</v>
      </c>
    </row>
    <row r="194" spans="1:22" ht="39.75" customHeight="1" x14ac:dyDescent="0.25">
      <c r="A194" s="89" t="s">
        <v>322</v>
      </c>
      <c r="B194" s="90" t="s">
        <v>325</v>
      </c>
      <c r="C194" s="91" t="s">
        <v>23</v>
      </c>
      <c r="D194" s="92" t="s">
        <v>23</v>
      </c>
      <c r="E194" s="93" t="s">
        <v>23</v>
      </c>
      <c r="F194" s="62">
        <f t="shared" si="116"/>
        <v>21208.7</v>
      </c>
      <c r="G194" s="70">
        <f>G195</f>
        <v>424.2</v>
      </c>
      <c r="H194" s="70">
        <f t="shared" ref="H194:I194" si="144">H195</f>
        <v>20784.5</v>
      </c>
      <c r="I194" s="70">
        <f t="shared" si="144"/>
        <v>0</v>
      </c>
      <c r="J194" s="62">
        <f t="shared" si="117"/>
        <v>21208.7</v>
      </c>
      <c r="K194" s="70">
        <f>K195</f>
        <v>424.2</v>
      </c>
      <c r="L194" s="70">
        <f t="shared" ref="L194:M194" si="145">L195</f>
        <v>20784.5</v>
      </c>
      <c r="M194" s="70">
        <f t="shared" si="145"/>
        <v>0</v>
      </c>
      <c r="N194" s="62">
        <f t="shared" si="142"/>
        <v>0</v>
      </c>
      <c r="O194" s="70">
        <f>O195</f>
        <v>0</v>
      </c>
      <c r="P194" s="70">
        <f t="shared" ref="P194:Q194" si="146">P195</f>
        <v>0</v>
      </c>
      <c r="Q194" s="70">
        <f t="shared" si="146"/>
        <v>0</v>
      </c>
      <c r="R194" s="62">
        <f t="shared" si="143"/>
        <v>0</v>
      </c>
      <c r="S194" s="70">
        <f>S195</f>
        <v>0</v>
      </c>
      <c r="T194" s="70">
        <f t="shared" ref="T194:U194" si="147">T195</f>
        <v>0</v>
      </c>
      <c r="U194" s="70">
        <f t="shared" si="147"/>
        <v>0</v>
      </c>
      <c r="V194" s="98">
        <f t="shared" si="113"/>
        <v>1</v>
      </c>
    </row>
    <row r="195" spans="1:22" ht="45" customHeight="1" x14ac:dyDescent="0.25">
      <c r="A195" s="10" t="s">
        <v>323</v>
      </c>
      <c r="B195" s="23" t="s">
        <v>326</v>
      </c>
      <c r="C195" s="28" t="s">
        <v>23</v>
      </c>
      <c r="D195" s="30" t="s">
        <v>23</v>
      </c>
      <c r="E195" s="53" t="s">
        <v>23</v>
      </c>
      <c r="F195" s="60">
        <f t="shared" si="116"/>
        <v>21208.7</v>
      </c>
      <c r="G195" s="63">
        <f>G197</f>
        <v>424.2</v>
      </c>
      <c r="H195" s="63">
        <f t="shared" ref="H195:I195" si="148">H197</f>
        <v>20784.5</v>
      </c>
      <c r="I195" s="63">
        <f t="shared" si="148"/>
        <v>0</v>
      </c>
      <c r="J195" s="60">
        <f t="shared" si="117"/>
        <v>21208.7</v>
      </c>
      <c r="K195" s="63">
        <f>K197</f>
        <v>424.2</v>
      </c>
      <c r="L195" s="63">
        <f t="shared" ref="L195:M195" si="149">L197</f>
        <v>20784.5</v>
      </c>
      <c r="M195" s="63">
        <f t="shared" si="149"/>
        <v>0</v>
      </c>
      <c r="N195" s="60">
        <f t="shared" si="142"/>
        <v>0</v>
      </c>
      <c r="O195" s="63">
        <f>O197</f>
        <v>0</v>
      </c>
      <c r="P195" s="63">
        <f t="shared" ref="P195:Q195" si="150">P197</f>
        <v>0</v>
      </c>
      <c r="Q195" s="63">
        <f t="shared" si="150"/>
        <v>0</v>
      </c>
      <c r="R195" s="60">
        <f t="shared" si="143"/>
        <v>0</v>
      </c>
      <c r="S195" s="63">
        <f>S197</f>
        <v>0</v>
      </c>
      <c r="T195" s="63">
        <f t="shared" ref="T195:U195" si="151">T197</f>
        <v>0</v>
      </c>
      <c r="U195" s="63">
        <f t="shared" si="151"/>
        <v>0</v>
      </c>
      <c r="V195" s="25">
        <f t="shared" si="113"/>
        <v>1</v>
      </c>
    </row>
    <row r="196" spans="1:22" ht="17.25" customHeight="1" x14ac:dyDescent="0.25">
      <c r="A196" s="14"/>
      <c r="B196" s="41" t="s">
        <v>24</v>
      </c>
      <c r="C196" s="28"/>
      <c r="D196" s="30"/>
      <c r="E196" s="53"/>
      <c r="F196" s="60"/>
      <c r="G196" s="63"/>
      <c r="H196" s="63"/>
      <c r="I196" s="63"/>
      <c r="J196" s="60"/>
      <c r="K196" s="63"/>
      <c r="L196" s="63"/>
      <c r="M196" s="63"/>
      <c r="N196" s="60"/>
      <c r="O196" s="63"/>
      <c r="P196" s="63"/>
      <c r="Q196" s="63"/>
      <c r="R196" s="60">
        <f t="shared" si="143"/>
        <v>0</v>
      </c>
      <c r="S196" s="63"/>
      <c r="T196" s="63"/>
      <c r="U196" s="63"/>
      <c r="V196" s="25"/>
    </row>
    <row r="197" spans="1:22" ht="131.25" customHeight="1" x14ac:dyDescent="0.25">
      <c r="A197" s="14"/>
      <c r="B197" s="41" t="s">
        <v>324</v>
      </c>
      <c r="C197" s="28" t="s">
        <v>250</v>
      </c>
      <c r="D197" s="30" t="s">
        <v>251</v>
      </c>
      <c r="E197" s="53" t="s">
        <v>321</v>
      </c>
      <c r="F197" s="60">
        <f t="shared" si="116"/>
        <v>21208.7</v>
      </c>
      <c r="G197" s="63">
        <v>424.17</v>
      </c>
      <c r="H197" s="63">
        <v>20784.5</v>
      </c>
      <c r="I197" s="63"/>
      <c r="J197" s="60">
        <f t="shared" si="117"/>
        <v>21208.7</v>
      </c>
      <c r="K197" s="63">
        <v>424.2</v>
      </c>
      <c r="L197" s="63">
        <v>20784.5</v>
      </c>
      <c r="M197" s="63"/>
      <c r="N197" s="60">
        <f t="shared" si="142"/>
        <v>0</v>
      </c>
      <c r="O197" s="63"/>
      <c r="P197" s="63"/>
      <c r="Q197" s="63"/>
      <c r="R197" s="60">
        <f t="shared" si="143"/>
        <v>0</v>
      </c>
      <c r="S197" s="63"/>
      <c r="T197" s="63"/>
      <c r="U197" s="63"/>
      <c r="V197" s="25">
        <f t="shared" si="113"/>
        <v>1</v>
      </c>
    </row>
    <row r="198" spans="1:22" x14ac:dyDescent="0.25">
      <c r="B198" s="2" t="s">
        <v>283</v>
      </c>
    </row>
    <row r="199" spans="1:22" ht="16.5" customHeight="1" x14ac:dyDescent="0.25">
      <c r="B199" s="55" t="s">
        <v>284</v>
      </c>
    </row>
    <row r="202" spans="1:22" ht="22.15" customHeight="1" x14ac:dyDescent="0.25"/>
    <row r="203" spans="1:22" ht="22.15" customHeight="1" x14ac:dyDescent="0.25"/>
    <row r="204" spans="1:22" ht="22.15" customHeight="1" x14ac:dyDescent="0.25"/>
    <row r="205" spans="1:22" ht="22.15" customHeight="1" x14ac:dyDescent="0.25"/>
    <row r="206" spans="1:22" ht="21" customHeight="1" x14ac:dyDescent="0.25"/>
    <row r="207" spans="1:22" ht="21" customHeight="1" x14ac:dyDescent="0.25"/>
    <row r="208" spans="1:22" ht="21" customHeight="1" x14ac:dyDescent="0.25"/>
    <row r="209" spans="7:21" s="1" customFormat="1" ht="21" customHeight="1" x14ac:dyDescent="0.25">
      <c r="G209" s="61"/>
      <c r="H209" s="61"/>
      <c r="I209" s="61"/>
      <c r="K209" s="61"/>
      <c r="L209" s="61"/>
      <c r="M209" s="61"/>
      <c r="Q209" s="61"/>
      <c r="U209" s="61"/>
    </row>
    <row r="210" spans="7:21" s="1" customFormat="1" ht="17.45" customHeight="1" x14ac:dyDescent="0.25">
      <c r="G210" s="61"/>
      <c r="H210" s="61"/>
      <c r="I210" s="61"/>
      <c r="K210" s="61"/>
      <c r="L210" s="61"/>
      <c r="M210" s="61"/>
      <c r="Q210" s="61"/>
      <c r="U210" s="61"/>
    </row>
    <row r="211" spans="7:21" s="1" customFormat="1" ht="16.149999999999999" customHeight="1" x14ac:dyDescent="0.25">
      <c r="G211" s="61"/>
      <c r="H211" s="61"/>
      <c r="I211" s="61"/>
      <c r="K211" s="61"/>
      <c r="L211" s="61"/>
      <c r="M211" s="61"/>
      <c r="Q211" s="61"/>
      <c r="U211" s="61"/>
    </row>
    <row r="212" spans="7:21" s="1" customFormat="1" ht="17.45" customHeight="1" x14ac:dyDescent="0.25">
      <c r="G212" s="61"/>
      <c r="H212" s="61"/>
      <c r="I212" s="61"/>
      <c r="K212" s="61"/>
      <c r="L212" s="61"/>
      <c r="M212" s="61"/>
      <c r="Q212" s="61"/>
      <c r="U212" s="61"/>
    </row>
    <row r="213" spans="7:21" s="1" customFormat="1" ht="20.45" customHeight="1" x14ac:dyDescent="0.25">
      <c r="G213" s="61"/>
      <c r="H213" s="61"/>
      <c r="I213" s="61"/>
      <c r="K213" s="61"/>
      <c r="L213" s="61"/>
      <c r="M213" s="61"/>
      <c r="Q213" s="61"/>
      <c r="U213" s="61"/>
    </row>
    <row r="214" spans="7:21" s="1" customFormat="1" ht="16.149999999999999" customHeight="1" x14ac:dyDescent="0.25">
      <c r="G214" s="61"/>
      <c r="H214" s="61"/>
      <c r="I214" s="61"/>
      <c r="K214" s="61"/>
      <c r="L214" s="61"/>
      <c r="M214" s="61"/>
      <c r="Q214" s="61"/>
      <c r="U214" s="61"/>
    </row>
    <row r="215" spans="7:21" s="1" customFormat="1" ht="17.45" customHeight="1" x14ac:dyDescent="0.25">
      <c r="G215" s="61"/>
      <c r="H215" s="61"/>
      <c r="I215" s="61"/>
      <c r="K215" s="61"/>
      <c r="L215" s="61"/>
      <c r="M215" s="61"/>
      <c r="Q215" s="61"/>
      <c r="U215" s="61"/>
    </row>
    <row r="216" spans="7:21" s="1" customFormat="1" ht="17.45" customHeight="1" x14ac:dyDescent="0.25">
      <c r="G216" s="61"/>
      <c r="H216" s="61"/>
      <c r="I216" s="61"/>
      <c r="K216" s="61"/>
      <c r="L216" s="61"/>
      <c r="M216" s="61"/>
      <c r="Q216" s="61"/>
      <c r="U216" s="61"/>
    </row>
  </sheetData>
  <customSheetViews>
    <customSheetView guid="{96CA0096-37F7-4E94-959C-E8E54F1E7FD7}" scale="60" showPageBreaks="1" printArea="1" hiddenRows="1" topLeftCell="A4">
      <pane xSplit="5" ySplit="8" topLeftCell="F12" activePane="bottomRight" state="frozen"/>
      <selection pane="bottomRight" activeCell="B8" sqref="B8:B10"/>
      <pageMargins left="0" right="0" top="0" bottom="0" header="0.31496062992125984" footer="0.31496062992125984"/>
      <pageSetup paperSize="9" scale="37" orientation="landscape" horizontalDpi="180" verticalDpi="180" r:id="rId1"/>
    </customSheetView>
    <customSheetView guid="{BBEC8D89-41B8-4A1B-A028-13A4736FED92}" scale="60" printArea="1" hiddenRows="1" topLeftCell="A4">
      <pane xSplit="5" ySplit="8" topLeftCell="F12" activePane="bottomRight" state="frozen"/>
      <selection pane="bottomRight" activeCell="A4" sqref="A1:XFD1048576"/>
      <pageMargins left="0" right="0" top="0" bottom="0" header="0.31496062992125984" footer="0.31496062992125984"/>
      <pageSetup paperSize="9" scale="37" orientation="landscape" horizontalDpi="180" verticalDpi="180" r:id="rId2"/>
    </customSheetView>
  </customSheetViews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96CA0096-37F7-4E94-959C-E8E54F1E7FD7}" state="hidden">
      <pageMargins left="0.7" right="0.7" top="0.75" bottom="0.75" header="0.3" footer="0.3"/>
      <pageSetup paperSize="9" orientation="portrait"/>
    </customSheetView>
    <customSheetView guid="{BBEC8D89-41B8-4A1B-A028-13A4736FED92}" state="hidden"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96CA0096-37F7-4E94-959C-E8E54F1E7FD7}" state="hidden">
      <pageMargins left="0.7" right="0.7" top="0.75" bottom="0.75" header="0.3" footer="0.3"/>
      <pageSetup paperSize="9" orientation="portrait"/>
    </customSheetView>
    <customSheetView guid="{BBEC8D89-41B8-4A1B-A028-13A4736FED92}" state="hidden"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96CA0096-37F7-4E94-959C-E8E54F1E7FD7}" state="hidden">
      <pageMargins left="0.7" right="0.7" top="0.75" bottom="0.75" header="0.3" footer="0.3"/>
      <pageSetup paperSize="9" orientation="portrait"/>
    </customSheetView>
    <customSheetView guid="{BBEC8D89-41B8-4A1B-A028-13A4736FED92}" state="hidden"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96CA0096-37F7-4E94-959C-E8E54F1E7FD7}" state="hidden">
      <pageMargins left="0.7" right="0.7" top="0.75" bottom="0.75" header="0.3" footer="0.3"/>
      <pageSetup paperSize="9" orientation="portrait"/>
    </customSheetView>
    <customSheetView guid="{BBEC8D89-41B8-4A1B-A028-13A4736FED92}" state="hidden"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74"/>
  <sheetViews>
    <sheetView topLeftCell="A10" zoomScale="80" zoomScaleNormal="80" workbookViewId="0">
      <pane xSplit="1" ySplit="1" topLeftCell="B17" activePane="bottomRight" state="frozen"/>
      <selection activeCell="A10" sqref="A10"/>
      <selection pane="topRight" activeCell="B10" sqref="B10"/>
      <selection pane="bottomLeft" activeCell="A11" sqref="A11"/>
      <selection pane="bottomRight" activeCell="R24" sqref="R24"/>
    </sheetView>
  </sheetViews>
  <sheetFormatPr defaultRowHeight="15" x14ac:dyDescent="0.25"/>
  <cols>
    <col min="1" max="1" width="6.28515625" style="1" customWidth="1"/>
    <col min="2" max="2" width="55.28515625" style="2" customWidth="1"/>
    <col min="3" max="3" width="8.5703125" style="1" customWidth="1"/>
    <col min="4" max="4" width="18.7109375" style="1" customWidth="1"/>
    <col min="5" max="5" width="18.5703125" style="1" customWidth="1"/>
    <col min="6" max="6" width="18.5703125" style="61" customWidth="1"/>
    <col min="7" max="8" width="17.28515625" style="109" customWidth="1"/>
    <col min="9" max="9" width="14.85546875" style="61" customWidth="1"/>
    <col min="10" max="10" width="17.28515625" style="61" customWidth="1"/>
    <col min="11" max="12" width="17.28515625" style="109" customWidth="1"/>
    <col min="13" max="13" width="14.28515625" style="61" customWidth="1"/>
    <col min="14" max="14" width="12.42578125" style="3" customWidth="1"/>
    <col min="15" max="16384" width="9.140625" style="1"/>
  </cols>
  <sheetData>
    <row r="1" spans="1:19" x14ac:dyDescent="0.25">
      <c r="F1" s="56"/>
      <c r="G1" s="100"/>
      <c r="H1" s="100"/>
      <c r="I1" s="56"/>
      <c r="J1" s="56"/>
      <c r="K1" s="100"/>
      <c r="L1" s="100"/>
      <c r="M1" s="56"/>
      <c r="N1" s="5"/>
      <c r="O1" s="4"/>
    </row>
    <row r="2" spans="1:19" ht="18" customHeight="1" x14ac:dyDescent="0.25">
      <c r="F2" s="56"/>
      <c r="G2" s="100"/>
      <c r="H2" s="100"/>
      <c r="I2" s="56"/>
      <c r="J2" s="56"/>
      <c r="K2" s="100"/>
      <c r="L2" s="100"/>
      <c r="M2" s="56"/>
      <c r="N2" s="5"/>
      <c r="O2" s="4"/>
    </row>
    <row r="3" spans="1:19" ht="20.25" hidden="1" customHeight="1" x14ac:dyDescent="0.25">
      <c r="F3" s="56"/>
      <c r="G3" s="100"/>
      <c r="H3" s="100"/>
      <c r="I3" s="56"/>
      <c r="J3" s="56"/>
      <c r="K3" s="100"/>
      <c r="L3" s="100"/>
      <c r="M3" s="56"/>
      <c r="N3" s="5"/>
      <c r="O3" s="4"/>
    </row>
    <row r="4" spans="1:19" x14ac:dyDescent="0.25">
      <c r="F4" s="56"/>
      <c r="G4" s="100"/>
      <c r="H4" s="100"/>
      <c r="I4" s="56"/>
      <c r="J4" s="56"/>
      <c r="K4" s="100"/>
      <c r="L4" s="101"/>
      <c r="M4" s="56"/>
      <c r="N4" s="5"/>
      <c r="O4" s="4"/>
    </row>
    <row r="5" spans="1:19" ht="15" customHeight="1" x14ac:dyDescent="0.25">
      <c r="A5" s="143" t="s">
        <v>331</v>
      </c>
      <c r="B5" s="143"/>
      <c r="C5" s="143"/>
      <c r="D5" s="143"/>
      <c r="E5" s="143"/>
      <c r="F5" s="144"/>
      <c r="G5" s="145"/>
      <c r="H5" s="145"/>
      <c r="I5" s="145"/>
      <c r="J5" s="145"/>
      <c r="K5" s="145"/>
      <c r="L5" s="145"/>
      <c r="M5" s="145"/>
      <c r="N5" s="143"/>
    </row>
    <row r="6" spans="1:19" ht="25.15" customHeight="1" x14ac:dyDescent="0.25">
      <c r="A6" s="143"/>
      <c r="B6" s="143"/>
      <c r="C6" s="143"/>
      <c r="D6" s="143"/>
      <c r="E6" s="143"/>
      <c r="F6" s="144"/>
      <c r="G6" s="145"/>
      <c r="H6" s="145"/>
      <c r="I6" s="145"/>
      <c r="J6" s="145"/>
      <c r="K6" s="145"/>
      <c r="L6" s="145"/>
      <c r="M6" s="145"/>
      <c r="N6" s="143"/>
    </row>
    <row r="7" spans="1:19" x14ac:dyDescent="0.25">
      <c r="E7" s="6"/>
      <c r="F7" s="57"/>
      <c r="G7" s="102"/>
      <c r="H7" s="103"/>
      <c r="I7" s="57"/>
      <c r="J7" s="57"/>
      <c r="K7" s="102"/>
      <c r="L7" s="103"/>
      <c r="M7" s="57"/>
    </row>
    <row r="8" spans="1:19" ht="16.5" customHeight="1" x14ac:dyDescent="0.25">
      <c r="A8" s="146" t="s">
        <v>4</v>
      </c>
      <c r="B8" s="149" t="s">
        <v>5</v>
      </c>
      <c r="C8" s="146" t="s">
        <v>6</v>
      </c>
      <c r="D8" s="146" t="s">
        <v>7</v>
      </c>
      <c r="E8" s="146" t="s">
        <v>8</v>
      </c>
      <c r="F8" s="154" t="s">
        <v>9</v>
      </c>
      <c r="G8" s="155"/>
      <c r="H8" s="155"/>
      <c r="I8" s="155"/>
      <c r="J8" s="155"/>
      <c r="K8" s="155"/>
      <c r="L8" s="155"/>
      <c r="M8" s="156"/>
      <c r="N8" s="158" t="s">
        <v>12</v>
      </c>
    </row>
    <row r="9" spans="1:19" ht="16.5" customHeight="1" x14ac:dyDescent="0.25">
      <c r="A9" s="147"/>
      <c r="B9" s="150"/>
      <c r="C9" s="147"/>
      <c r="D9" s="147"/>
      <c r="E9" s="152"/>
      <c r="F9" s="159" t="s">
        <v>13</v>
      </c>
      <c r="G9" s="160"/>
      <c r="H9" s="160"/>
      <c r="I9" s="161"/>
      <c r="J9" s="159" t="s">
        <v>14</v>
      </c>
      <c r="K9" s="160"/>
      <c r="L9" s="160"/>
      <c r="M9" s="161"/>
      <c r="N9" s="158"/>
    </row>
    <row r="10" spans="1:19" ht="92.25" customHeight="1" x14ac:dyDescent="0.25">
      <c r="A10" s="148"/>
      <c r="B10" s="151"/>
      <c r="C10" s="148"/>
      <c r="D10" s="148"/>
      <c r="E10" s="153"/>
      <c r="F10" s="58" t="s">
        <v>15</v>
      </c>
      <c r="G10" s="104" t="s">
        <v>16</v>
      </c>
      <c r="H10" s="104" t="s">
        <v>17</v>
      </c>
      <c r="I10" s="58" t="s">
        <v>18</v>
      </c>
      <c r="J10" s="58" t="s">
        <v>15</v>
      </c>
      <c r="K10" s="104" t="s">
        <v>16</v>
      </c>
      <c r="L10" s="104" t="s">
        <v>17</v>
      </c>
      <c r="M10" s="58" t="s">
        <v>18</v>
      </c>
      <c r="N10" s="158"/>
      <c r="O10" s="9"/>
      <c r="P10" s="9"/>
      <c r="Q10" s="9"/>
      <c r="R10" s="9"/>
      <c r="S10" s="9"/>
    </row>
    <row r="11" spans="1:19" ht="16.5" x14ac:dyDescent="0.25">
      <c r="A11" s="10" t="s">
        <v>20</v>
      </c>
      <c r="B11" s="11">
        <v>2</v>
      </c>
      <c r="C11" s="110">
        <v>3</v>
      </c>
      <c r="D11" s="110">
        <v>4</v>
      </c>
      <c r="E11" s="110">
        <v>5</v>
      </c>
      <c r="F11" s="58">
        <v>6</v>
      </c>
      <c r="G11" s="104">
        <v>7</v>
      </c>
      <c r="H11" s="104">
        <v>8</v>
      </c>
      <c r="I11" s="58">
        <v>9</v>
      </c>
      <c r="J11" s="58">
        <v>10</v>
      </c>
      <c r="K11" s="104">
        <v>11</v>
      </c>
      <c r="L11" s="104">
        <v>12</v>
      </c>
      <c r="M11" s="58">
        <v>13</v>
      </c>
      <c r="N11" s="12">
        <v>22</v>
      </c>
      <c r="O11" s="13"/>
      <c r="P11" s="13"/>
      <c r="Q11" s="13"/>
      <c r="R11" s="13"/>
      <c r="S11" s="9"/>
    </row>
    <row r="12" spans="1:19" s="61" customFormat="1" ht="32.25" customHeight="1" x14ac:dyDescent="0.25">
      <c r="A12" s="74"/>
      <c r="B12" s="94" t="s">
        <v>21</v>
      </c>
      <c r="C12" s="95"/>
      <c r="D12" s="95"/>
      <c r="E12" s="95"/>
      <c r="F12" s="59">
        <f>Лист1!F12/1000</f>
        <v>16912.599999999999</v>
      </c>
      <c r="G12" s="105">
        <f>Лист1!G12/1000</f>
        <v>5655.8</v>
      </c>
      <c r="H12" s="105">
        <f>Лист1!H12/1000</f>
        <v>10626.5</v>
      </c>
      <c r="I12" s="59">
        <f>Лист1!I12/1000</f>
        <v>630.29999999999995</v>
      </c>
      <c r="J12" s="59">
        <f>Лист1!J12/1000</f>
        <v>16062.5</v>
      </c>
      <c r="K12" s="105">
        <f>Лист1!K12/1000</f>
        <v>5292.1</v>
      </c>
      <c r="L12" s="105">
        <f>Лист1!L12/1000</f>
        <v>10171.799999999999</v>
      </c>
      <c r="M12" s="59">
        <f>Лист1!M12/1000</f>
        <v>598.6</v>
      </c>
      <c r="N12" s="96">
        <f t="shared" ref="N12:N29" si="0">J12/F12</f>
        <v>0.95</v>
      </c>
      <c r="O12" s="85">
        <f>K12/G12*100</f>
        <v>93.57</v>
      </c>
      <c r="P12" s="85">
        <f>L12/H12*100</f>
        <v>95.72</v>
      </c>
      <c r="Q12" s="85">
        <f>M12/I12*100</f>
        <v>94.97</v>
      </c>
      <c r="R12" s="97"/>
      <c r="S12" s="97"/>
    </row>
    <row r="13" spans="1:19" ht="25.5" customHeight="1" x14ac:dyDescent="0.25">
      <c r="A13" s="15">
        <v>1</v>
      </c>
      <c r="B13" s="16" t="s">
        <v>22</v>
      </c>
      <c r="C13" s="17" t="s">
        <v>23</v>
      </c>
      <c r="D13" s="17" t="s">
        <v>23</v>
      </c>
      <c r="E13" s="17" t="s">
        <v>23</v>
      </c>
      <c r="F13" s="62">
        <f>Лист1!F13/1000</f>
        <v>430.5</v>
      </c>
      <c r="G13" s="106">
        <f>Лист1!G13/1000</f>
        <v>8.6</v>
      </c>
      <c r="H13" s="106">
        <f>Лист1!H13/1000</f>
        <v>421.9</v>
      </c>
      <c r="I13" s="62">
        <f>Лист1!I13/1000</f>
        <v>0</v>
      </c>
      <c r="J13" s="62">
        <f>Лист1!J13/1000</f>
        <v>430.5</v>
      </c>
      <c r="K13" s="106">
        <f>Лист1!K13/1000</f>
        <v>8.6</v>
      </c>
      <c r="L13" s="106">
        <f>Лист1!L13/1000</f>
        <v>421.9</v>
      </c>
      <c r="M13" s="62">
        <f>Лист1!M13/1000</f>
        <v>0</v>
      </c>
      <c r="N13" s="111">
        <f t="shared" si="0"/>
        <v>1</v>
      </c>
      <c r="O13" s="115"/>
      <c r="P13" s="7"/>
      <c r="Q13" s="7"/>
      <c r="R13" s="7"/>
      <c r="S13" s="19"/>
    </row>
    <row r="14" spans="1:19" ht="18.75" x14ac:dyDescent="0.25">
      <c r="A14" s="10"/>
      <c r="B14" s="20" t="s">
        <v>24</v>
      </c>
      <c r="C14" s="21"/>
      <c r="D14" s="21"/>
      <c r="E14" s="21"/>
      <c r="F14" s="60">
        <f>Лист1!F14/1000</f>
        <v>0</v>
      </c>
      <c r="G14" s="107">
        <f>Лист1!G14/1000</f>
        <v>0</v>
      </c>
      <c r="H14" s="107">
        <f>Лист1!H14/1000</f>
        <v>0</v>
      </c>
      <c r="I14" s="63">
        <f>Лист1!I14/1000</f>
        <v>0</v>
      </c>
      <c r="J14" s="60">
        <f>Лист1!J14/1000</f>
        <v>0</v>
      </c>
      <c r="K14" s="107">
        <f>Лист1!K14/1000</f>
        <v>0</v>
      </c>
      <c r="L14" s="107">
        <f>Лист1!L14/1000</f>
        <v>0</v>
      </c>
      <c r="M14" s="63">
        <f>Лист1!M14/1000</f>
        <v>0</v>
      </c>
      <c r="N14" s="22"/>
      <c r="O14" s="9"/>
      <c r="P14" s="9"/>
      <c r="Q14" s="9"/>
      <c r="R14" s="9"/>
      <c r="S14" s="7"/>
    </row>
    <row r="15" spans="1:19" ht="38.25" customHeight="1" x14ac:dyDescent="0.25">
      <c r="A15" s="10" t="s">
        <v>25</v>
      </c>
      <c r="B15" s="23" t="s">
        <v>26</v>
      </c>
      <c r="C15" s="24" t="s">
        <v>23</v>
      </c>
      <c r="D15" s="24" t="s">
        <v>23</v>
      </c>
      <c r="E15" s="24" t="s">
        <v>23</v>
      </c>
      <c r="F15" s="60">
        <f>Лист1!F15/1000</f>
        <v>411</v>
      </c>
      <c r="G15" s="106">
        <f>Лист1!G15/1000</f>
        <v>8.1999999999999993</v>
      </c>
      <c r="H15" s="106">
        <f>Лист1!H15/1000</f>
        <v>402.8</v>
      </c>
      <c r="I15" s="60">
        <f>Лист1!I15/1000</f>
        <v>0</v>
      </c>
      <c r="J15" s="60">
        <f>Лист1!J15/1000</f>
        <v>411</v>
      </c>
      <c r="K15" s="106">
        <f>Лист1!K15/1000</f>
        <v>8.1999999999999993</v>
      </c>
      <c r="L15" s="106">
        <f>Лист1!L15/1000</f>
        <v>402.8</v>
      </c>
      <c r="M15" s="60">
        <f>Лист1!M15/1000</f>
        <v>0</v>
      </c>
      <c r="N15" s="25">
        <f t="shared" si="0"/>
        <v>1</v>
      </c>
    </row>
    <row r="16" spans="1:19" ht="38.25" customHeight="1" x14ac:dyDescent="0.25">
      <c r="A16" s="10" t="s">
        <v>31</v>
      </c>
      <c r="B16" s="23" t="s">
        <v>32</v>
      </c>
      <c r="C16" s="28"/>
      <c r="D16" s="30"/>
      <c r="E16" s="28"/>
      <c r="F16" s="60">
        <f>Лист1!F18/1000</f>
        <v>7.7</v>
      </c>
      <c r="G16" s="106">
        <f>Лист1!G18/1000</f>
        <v>0.2</v>
      </c>
      <c r="H16" s="106">
        <f>Лист1!H18/1000</f>
        <v>7.5</v>
      </c>
      <c r="I16" s="60">
        <f>Лист1!I18/1000</f>
        <v>0</v>
      </c>
      <c r="J16" s="60">
        <f>Лист1!J18/1000</f>
        <v>7.7</v>
      </c>
      <c r="K16" s="108">
        <f>Лист1!K18/1000</f>
        <v>0.15</v>
      </c>
      <c r="L16" s="108">
        <f>Лист1!L18/1000</f>
        <v>7.52</v>
      </c>
      <c r="M16" s="66">
        <f>Лист1!M18/1000</f>
        <v>0</v>
      </c>
      <c r="N16" s="25">
        <f t="shared" si="0"/>
        <v>1</v>
      </c>
    </row>
    <row r="17" spans="1:93" ht="37.5" customHeight="1" x14ac:dyDescent="0.25">
      <c r="A17" s="10" t="s">
        <v>35</v>
      </c>
      <c r="B17" s="23" t="s">
        <v>36</v>
      </c>
      <c r="C17" s="24" t="s">
        <v>23</v>
      </c>
      <c r="D17" s="24" t="s">
        <v>23</v>
      </c>
      <c r="E17" s="24" t="s">
        <v>23</v>
      </c>
      <c r="F17" s="60">
        <f>Лист1!F21/1000</f>
        <v>11.8</v>
      </c>
      <c r="G17" s="106">
        <f>Лист1!G21/1000</f>
        <v>0.2</v>
      </c>
      <c r="H17" s="106">
        <f>Лист1!H21/1000</f>
        <v>11.5</v>
      </c>
      <c r="I17" s="60">
        <f>Лист1!I21/1000</f>
        <v>0</v>
      </c>
      <c r="J17" s="60">
        <f>Лист1!J21/1000</f>
        <v>11.8</v>
      </c>
      <c r="K17" s="106">
        <f>Лист1!K21/1000</f>
        <v>0.2</v>
      </c>
      <c r="L17" s="106">
        <f>Лист1!L21/1000</f>
        <v>11.5</v>
      </c>
      <c r="M17" s="60">
        <f>Лист1!M21/1000</f>
        <v>0</v>
      </c>
      <c r="N17" s="25">
        <f t="shared" si="0"/>
        <v>1</v>
      </c>
    </row>
    <row r="18" spans="1:93" ht="36" customHeight="1" x14ac:dyDescent="0.25">
      <c r="A18" s="17" t="s">
        <v>39</v>
      </c>
      <c r="B18" s="32" t="s">
        <v>40</v>
      </c>
      <c r="C18" s="33" t="s">
        <v>23</v>
      </c>
      <c r="D18" s="33" t="s">
        <v>23</v>
      </c>
      <c r="E18" s="33" t="s">
        <v>23</v>
      </c>
      <c r="F18" s="62">
        <f>Лист1!F24/1000</f>
        <v>2882.1</v>
      </c>
      <c r="G18" s="106">
        <f>Лист1!G24/1000</f>
        <v>1496.8</v>
      </c>
      <c r="H18" s="106">
        <f>Лист1!H24/1000</f>
        <v>1385.3</v>
      </c>
      <c r="I18" s="62">
        <f>Лист1!I24/1000</f>
        <v>0</v>
      </c>
      <c r="J18" s="62">
        <f>Лист1!J24/1000</f>
        <v>2610.3000000000002</v>
      </c>
      <c r="K18" s="106">
        <f>Лист1!K24/1000</f>
        <v>1353.7</v>
      </c>
      <c r="L18" s="106">
        <f>Лист1!L24/1000</f>
        <v>1256.5999999999999</v>
      </c>
      <c r="M18" s="62">
        <f>Лист1!M24/1000</f>
        <v>0</v>
      </c>
      <c r="N18" s="18">
        <f t="shared" si="0"/>
        <v>0.90600000000000003</v>
      </c>
      <c r="O18" s="85">
        <f>K18/G18*100</f>
        <v>90.44</v>
      </c>
      <c r="P18" s="85">
        <f>L18/H18*100</f>
        <v>90.71</v>
      </c>
      <c r="Q18" s="85" t="e">
        <f>M18/I18*100</f>
        <v>#DIV/0!</v>
      </c>
    </row>
    <row r="19" spans="1:93" ht="51.75" customHeight="1" x14ac:dyDescent="0.25">
      <c r="A19" s="10" t="s">
        <v>41</v>
      </c>
      <c r="B19" s="34" t="s">
        <v>42</v>
      </c>
      <c r="C19" s="24" t="s">
        <v>23</v>
      </c>
      <c r="D19" s="24" t="s">
        <v>23</v>
      </c>
      <c r="E19" s="24" t="s">
        <v>23</v>
      </c>
      <c r="F19" s="60">
        <f>Лист1!F25/1000</f>
        <v>467.1</v>
      </c>
      <c r="G19" s="106">
        <f>Лист1!G25/1000</f>
        <v>342.7</v>
      </c>
      <c r="H19" s="106">
        <f>Лист1!H25/1000</f>
        <v>124.5</v>
      </c>
      <c r="I19" s="60">
        <f>Лист1!I25/1000</f>
        <v>0</v>
      </c>
      <c r="J19" s="60">
        <f>Лист1!J25/1000</f>
        <v>467.1</v>
      </c>
      <c r="K19" s="106">
        <f>Лист1!K25/1000</f>
        <v>342.7</v>
      </c>
      <c r="L19" s="106">
        <f>Лист1!L25/1000</f>
        <v>124.5</v>
      </c>
      <c r="M19" s="60">
        <f>Лист1!M25/1000</f>
        <v>0</v>
      </c>
      <c r="N19" s="35">
        <f t="shared" si="0"/>
        <v>1</v>
      </c>
    </row>
    <row r="20" spans="1:93" ht="36.75" customHeight="1" x14ac:dyDescent="0.25">
      <c r="A20" s="10" t="s">
        <v>49</v>
      </c>
      <c r="B20" s="23" t="s">
        <v>50</v>
      </c>
      <c r="C20" s="24" t="s">
        <v>23</v>
      </c>
      <c r="D20" s="24" t="s">
        <v>23</v>
      </c>
      <c r="E20" s="24" t="s">
        <v>23</v>
      </c>
      <c r="F20" s="60">
        <f>Лист1!F29/1000</f>
        <v>71.2</v>
      </c>
      <c r="G20" s="106">
        <f>Лист1!G29/1000</f>
        <v>1.4</v>
      </c>
      <c r="H20" s="106">
        <f>Лист1!H29/1000</f>
        <v>69.8</v>
      </c>
      <c r="I20" s="60">
        <f>Лист1!I29/1000</f>
        <v>0</v>
      </c>
      <c r="J20" s="60">
        <f>Лист1!J29/1000</f>
        <v>71.2</v>
      </c>
      <c r="K20" s="106">
        <f>Лист1!K29/1000</f>
        <v>1.4</v>
      </c>
      <c r="L20" s="106">
        <f>Лист1!L29/1000</f>
        <v>69.8</v>
      </c>
      <c r="M20" s="60">
        <f>Лист1!M29/1000</f>
        <v>0</v>
      </c>
      <c r="N20" s="35">
        <f t="shared" si="0"/>
        <v>1</v>
      </c>
    </row>
    <row r="21" spans="1:93" s="39" customFormat="1" ht="54" customHeight="1" x14ac:dyDescent="0.25">
      <c r="A21" s="10" t="s">
        <v>53</v>
      </c>
      <c r="B21" s="34" t="s">
        <v>54</v>
      </c>
      <c r="C21" s="24" t="s">
        <v>23</v>
      </c>
      <c r="D21" s="24" t="s">
        <v>23</v>
      </c>
      <c r="E21" s="24" t="s">
        <v>23</v>
      </c>
      <c r="F21" s="60">
        <f>Лист1!F32/1000</f>
        <v>28.7</v>
      </c>
      <c r="G21" s="106">
        <f>Лист1!G32/1000</f>
        <v>0.6</v>
      </c>
      <c r="H21" s="106">
        <f>Лист1!H32/1000</f>
        <v>28.1</v>
      </c>
      <c r="I21" s="60">
        <f>Лист1!I32/1000</f>
        <v>0</v>
      </c>
      <c r="J21" s="60">
        <f>Лист1!J32/1000</f>
        <v>28.6</v>
      </c>
      <c r="K21" s="106">
        <f>Лист1!K32/1000</f>
        <v>0.6</v>
      </c>
      <c r="L21" s="106">
        <f>Лист1!L32/1000</f>
        <v>28</v>
      </c>
      <c r="M21" s="60">
        <f>Лист1!M32/1000</f>
        <v>0</v>
      </c>
      <c r="N21" s="35">
        <f t="shared" si="0"/>
        <v>0.997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</row>
    <row r="22" spans="1:93" s="39" customFormat="1" ht="44.25" customHeight="1" x14ac:dyDescent="0.25">
      <c r="A22" s="40" t="s">
        <v>57</v>
      </c>
      <c r="B22" s="23" t="s">
        <v>58</v>
      </c>
      <c r="C22" s="24" t="s">
        <v>23</v>
      </c>
      <c r="D22" s="24" t="s">
        <v>23</v>
      </c>
      <c r="E22" s="24" t="s">
        <v>23</v>
      </c>
      <c r="F22" s="60">
        <f>Лист1!F35/1000</f>
        <v>48.6</v>
      </c>
      <c r="G22" s="106">
        <f>Лист1!G35/1000</f>
        <v>1</v>
      </c>
      <c r="H22" s="106">
        <f>Лист1!H35/1000</f>
        <v>47.6</v>
      </c>
      <c r="I22" s="60">
        <f>Лист1!I35/1000</f>
        <v>0</v>
      </c>
      <c r="J22" s="60">
        <f>Лист1!J35/1000</f>
        <v>48.6</v>
      </c>
      <c r="K22" s="106">
        <f>Лист1!K35/1000</f>
        <v>1</v>
      </c>
      <c r="L22" s="106">
        <f>Лист1!L35/1000</f>
        <v>47.6</v>
      </c>
      <c r="M22" s="60">
        <f>Лист1!M35/1000</f>
        <v>0</v>
      </c>
      <c r="N22" s="35">
        <f t="shared" si="0"/>
        <v>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</row>
    <row r="23" spans="1:93" ht="54" customHeight="1" x14ac:dyDescent="0.25">
      <c r="A23" s="10" t="s">
        <v>65</v>
      </c>
      <c r="B23" s="23" t="s">
        <v>66</v>
      </c>
      <c r="C23" s="28" t="s">
        <v>23</v>
      </c>
      <c r="D23" s="30" t="s">
        <v>23</v>
      </c>
      <c r="E23" s="28" t="s">
        <v>23</v>
      </c>
      <c r="F23" s="60">
        <f>Лист1!F40/1000</f>
        <v>2239</v>
      </c>
      <c r="G23" s="106">
        <f>Лист1!G40/1000</f>
        <v>1150.5999999999999</v>
      </c>
      <c r="H23" s="106">
        <f>Лист1!H40/1000</f>
        <v>1088.4000000000001</v>
      </c>
      <c r="I23" s="60">
        <f>Лист1!I40/1000</f>
        <v>0</v>
      </c>
      <c r="J23" s="60">
        <f>Лист1!J40/1000</f>
        <v>1967.3</v>
      </c>
      <c r="K23" s="106">
        <f>Лист1!K40/1000</f>
        <v>1007.6</v>
      </c>
      <c r="L23" s="106">
        <f>Лист1!L40/1000</f>
        <v>959.8</v>
      </c>
      <c r="M23" s="60">
        <f>Лист1!M40/1000</f>
        <v>0</v>
      </c>
      <c r="N23" s="35">
        <f t="shared" si="0"/>
        <v>0.879</v>
      </c>
    </row>
    <row r="24" spans="1:93" s="42" customFormat="1" ht="59.45" customHeight="1" x14ac:dyDescent="0.2">
      <c r="A24" s="10" t="s">
        <v>85</v>
      </c>
      <c r="B24" s="23" t="s">
        <v>86</v>
      </c>
      <c r="C24" s="24" t="s">
        <v>23</v>
      </c>
      <c r="D24" s="43" t="s">
        <v>23</v>
      </c>
      <c r="E24" s="24" t="s">
        <v>23</v>
      </c>
      <c r="F24" s="60">
        <f>Лист1!F55/1000</f>
        <v>25.7</v>
      </c>
      <c r="G24" s="106">
        <f>Лист1!G55/1000</f>
        <v>0.5</v>
      </c>
      <c r="H24" s="106">
        <f>Лист1!H55/1000</f>
        <v>25.2</v>
      </c>
      <c r="I24" s="60">
        <f>Лист1!I55/1000</f>
        <v>0</v>
      </c>
      <c r="J24" s="60">
        <f>Лист1!J55/1000</f>
        <v>25.7</v>
      </c>
      <c r="K24" s="106">
        <f>Лист1!K55/1000</f>
        <v>0.5</v>
      </c>
      <c r="L24" s="106">
        <f>Лист1!L55/1000</f>
        <v>25.2</v>
      </c>
      <c r="M24" s="60">
        <f>Лист1!M55/1000</f>
        <v>0</v>
      </c>
      <c r="N24" s="35">
        <f t="shared" si="0"/>
        <v>1</v>
      </c>
    </row>
    <row r="25" spans="1:93" s="42" customFormat="1" ht="36.75" customHeight="1" x14ac:dyDescent="0.2">
      <c r="A25" s="10" t="s">
        <v>89</v>
      </c>
      <c r="B25" s="23" t="s">
        <v>90</v>
      </c>
      <c r="C25" s="24" t="s">
        <v>23</v>
      </c>
      <c r="D25" s="43" t="s">
        <v>23</v>
      </c>
      <c r="E25" s="24" t="s">
        <v>23</v>
      </c>
      <c r="F25" s="60">
        <f>Лист1!F58/1000</f>
        <v>1.8</v>
      </c>
      <c r="G25" s="106">
        <f>Лист1!G58/1000</f>
        <v>0</v>
      </c>
      <c r="H25" s="106">
        <f>Лист1!H58/1000</f>
        <v>1.8</v>
      </c>
      <c r="I25" s="60">
        <f>Лист1!I58/1000</f>
        <v>0</v>
      </c>
      <c r="J25" s="60">
        <f>Лист1!J58/1000</f>
        <v>1.8</v>
      </c>
      <c r="K25" s="106">
        <f>Лист1!K58/1000</f>
        <v>0</v>
      </c>
      <c r="L25" s="106">
        <f>Лист1!L58/1000</f>
        <v>1.8</v>
      </c>
      <c r="M25" s="60">
        <f>Лист1!M58/1000</f>
        <v>0</v>
      </c>
      <c r="N25" s="35">
        <f t="shared" si="0"/>
        <v>1</v>
      </c>
    </row>
    <row r="26" spans="1:93" ht="63.75" customHeight="1" x14ac:dyDescent="0.25">
      <c r="A26" s="10" t="s">
        <v>327</v>
      </c>
      <c r="B26" s="23" t="s">
        <v>328</v>
      </c>
      <c r="C26" s="24" t="s">
        <v>23</v>
      </c>
      <c r="D26" s="43" t="s">
        <v>23</v>
      </c>
      <c r="E26" s="24" t="s">
        <v>23</v>
      </c>
      <c r="F26" s="60">
        <f>Лист1!F61/1000</f>
        <v>0</v>
      </c>
      <c r="G26" s="107">
        <f>Лист1!G61/1000</f>
        <v>0</v>
      </c>
      <c r="H26" s="107">
        <f>Лист1!H61/1000</f>
        <v>0</v>
      </c>
      <c r="I26" s="63">
        <f>Лист1!I61/1000</f>
        <v>0</v>
      </c>
      <c r="J26" s="60">
        <f>Лист1!J61/1000</f>
        <v>0</v>
      </c>
      <c r="K26" s="107">
        <f>Лист1!K61/1000</f>
        <v>0</v>
      </c>
      <c r="L26" s="107">
        <f>Лист1!L61/1000</f>
        <v>0</v>
      </c>
      <c r="M26" s="63">
        <f>Лист1!M61/1000</f>
        <v>0</v>
      </c>
      <c r="N26" s="35" t="e">
        <f t="shared" si="0"/>
        <v>#DIV/0!</v>
      </c>
    </row>
    <row r="27" spans="1:93" ht="33.6" customHeight="1" x14ac:dyDescent="0.25">
      <c r="A27" s="15" t="s">
        <v>93</v>
      </c>
      <c r="B27" s="44" t="s">
        <v>94</v>
      </c>
      <c r="C27" s="33" t="s">
        <v>23</v>
      </c>
      <c r="D27" s="33" t="s">
        <v>23</v>
      </c>
      <c r="E27" s="33" t="s">
        <v>23</v>
      </c>
      <c r="F27" s="62">
        <f>Лист1!F64/1000</f>
        <v>5044</v>
      </c>
      <c r="G27" s="106">
        <f>Лист1!G64/1000</f>
        <v>951.2</v>
      </c>
      <c r="H27" s="106">
        <f>Лист1!H64/1000</f>
        <v>4063.8</v>
      </c>
      <c r="I27" s="62">
        <f>Лист1!I64/1000</f>
        <v>29.1</v>
      </c>
      <c r="J27" s="62">
        <f>Лист1!J64/1000</f>
        <v>4631.8</v>
      </c>
      <c r="K27" s="106">
        <f>Лист1!K64/1000</f>
        <v>760.9</v>
      </c>
      <c r="L27" s="106">
        <f>Лист1!L64/1000</f>
        <v>3848.8</v>
      </c>
      <c r="M27" s="62">
        <f>Лист1!M64/1000</f>
        <v>22.1</v>
      </c>
      <c r="N27" s="18">
        <f t="shared" si="0"/>
        <v>0.91800000000000004</v>
      </c>
      <c r="O27" s="113">
        <f>L27/H27*100</f>
        <v>94.7093853043949</v>
      </c>
      <c r="P27" s="1">
        <f>K27/G27*100</f>
        <v>79.993692178301103</v>
      </c>
      <c r="Q27" s="1">
        <f>M27/I27*100</f>
        <v>75.945017182130599</v>
      </c>
    </row>
    <row r="28" spans="1:93" ht="31.9" customHeight="1" x14ac:dyDescent="0.25">
      <c r="A28" s="10" t="s">
        <v>95</v>
      </c>
      <c r="B28" s="23" t="s">
        <v>96</v>
      </c>
      <c r="C28" s="45" t="s">
        <v>23</v>
      </c>
      <c r="D28" s="45" t="s">
        <v>23</v>
      </c>
      <c r="E28" s="45" t="s">
        <v>23</v>
      </c>
      <c r="F28" s="60">
        <f>Лист1!F65/1000</f>
        <v>3527.3</v>
      </c>
      <c r="G28" s="106">
        <f>Лист1!G65/1000</f>
        <v>879.8</v>
      </c>
      <c r="H28" s="106">
        <f>Лист1!H65/1000</f>
        <v>2630.4</v>
      </c>
      <c r="I28" s="60">
        <f>Лист1!I65/1000</f>
        <v>17.100000000000001</v>
      </c>
      <c r="J28" s="60">
        <f>Лист1!J65/1000</f>
        <v>3122.6</v>
      </c>
      <c r="K28" s="106">
        <f>Лист1!K65/1000</f>
        <v>689.5</v>
      </c>
      <c r="L28" s="106">
        <f>Лист1!L65/1000</f>
        <v>2417.1</v>
      </c>
      <c r="M28" s="60">
        <f>Лист1!M65/1000</f>
        <v>16.100000000000001</v>
      </c>
      <c r="N28" s="25">
        <f t="shared" si="0"/>
        <v>0.88500000000000001</v>
      </c>
      <c r="P28" s="9">
        <f>M27/1000</f>
        <v>0.02</v>
      </c>
      <c r="Q28" s="7"/>
      <c r="R28" s="7"/>
      <c r="S28" s="7"/>
    </row>
    <row r="29" spans="1:93" ht="34.5" customHeight="1" x14ac:dyDescent="0.25">
      <c r="A29" s="10" t="s">
        <v>109</v>
      </c>
      <c r="B29" s="23" t="s">
        <v>110</v>
      </c>
      <c r="C29" s="24" t="s">
        <v>23</v>
      </c>
      <c r="D29" s="24" t="s">
        <v>23</v>
      </c>
      <c r="E29" s="24" t="s">
        <v>23</v>
      </c>
      <c r="F29" s="60">
        <f>Лист1!F78/1000</f>
        <v>1342.1</v>
      </c>
      <c r="G29" s="106">
        <f>Лист1!G78/1000</f>
        <v>2.4</v>
      </c>
      <c r="H29" s="106">
        <f>Лист1!H78/1000</f>
        <v>1339.8</v>
      </c>
      <c r="I29" s="60">
        <f>Лист1!I78/1000</f>
        <v>0</v>
      </c>
      <c r="J29" s="60">
        <f>Лист1!J78/1000</f>
        <v>1340.5</v>
      </c>
      <c r="K29" s="106">
        <f>Лист1!K78/1000</f>
        <v>2.4</v>
      </c>
      <c r="L29" s="106">
        <f>Лист1!L78/1000</f>
        <v>1338.2</v>
      </c>
      <c r="M29" s="60">
        <f>Лист1!M78/1000</f>
        <v>0</v>
      </c>
      <c r="N29" s="25">
        <f t="shared" si="0"/>
        <v>0.999</v>
      </c>
    </row>
    <row r="30" spans="1:93" s="42" customFormat="1" ht="43.9" customHeight="1" x14ac:dyDescent="0.2">
      <c r="A30" s="10" t="s">
        <v>123</v>
      </c>
      <c r="B30" s="23" t="s">
        <v>124</v>
      </c>
      <c r="C30" s="24" t="s">
        <v>23</v>
      </c>
      <c r="D30" s="43" t="s">
        <v>23</v>
      </c>
      <c r="E30" s="24" t="s">
        <v>23</v>
      </c>
      <c r="F30" s="60">
        <f>Лист1!F87/1000</f>
        <v>174.6</v>
      </c>
      <c r="G30" s="106">
        <f>Лист1!G87/1000</f>
        <v>69.099999999999994</v>
      </c>
      <c r="H30" s="106">
        <f>Лист1!H87/1000</f>
        <v>93.6</v>
      </c>
      <c r="I30" s="60">
        <f>Лист1!I87/1000</f>
        <v>11.9</v>
      </c>
      <c r="J30" s="60">
        <f>Лист1!J87/1000</f>
        <v>168.6</v>
      </c>
      <c r="K30" s="106">
        <f>Лист1!K87/1000</f>
        <v>69.099999999999994</v>
      </c>
      <c r="L30" s="106">
        <f>Лист1!L87/1000</f>
        <v>93.6</v>
      </c>
      <c r="M30" s="60">
        <f>Лист1!M87/1000</f>
        <v>5.9</v>
      </c>
      <c r="N30" s="25">
        <f t="shared" ref="N30:N45" si="1">J30/F30</f>
        <v>0.96599999999999997</v>
      </c>
    </row>
    <row r="31" spans="1:93" ht="38.25" customHeight="1" x14ac:dyDescent="0.25">
      <c r="A31" s="15" t="s">
        <v>131</v>
      </c>
      <c r="B31" s="16" t="s">
        <v>132</v>
      </c>
      <c r="C31" s="17" t="s">
        <v>23</v>
      </c>
      <c r="D31" s="17" t="s">
        <v>23</v>
      </c>
      <c r="E31" s="17" t="s">
        <v>23</v>
      </c>
      <c r="F31" s="62">
        <f>Лист1!F91/1000</f>
        <v>0</v>
      </c>
      <c r="G31" s="106">
        <f>Лист1!G91/1000</f>
        <v>0</v>
      </c>
      <c r="H31" s="106">
        <f>Лист1!H91/1000</f>
        <v>0</v>
      </c>
      <c r="I31" s="62">
        <f>Лист1!I91/1000</f>
        <v>0</v>
      </c>
      <c r="J31" s="62">
        <f>Лист1!J91/1000</f>
        <v>0</v>
      </c>
      <c r="K31" s="106">
        <f>Лист1!K91/1000</f>
        <v>0</v>
      </c>
      <c r="L31" s="106">
        <f>Лист1!L91/1000</f>
        <v>0</v>
      </c>
      <c r="M31" s="62">
        <f>Лист1!M91/1000</f>
        <v>0</v>
      </c>
      <c r="N31" s="18" t="e">
        <f t="shared" si="1"/>
        <v>#DIV/0!</v>
      </c>
    </row>
    <row r="32" spans="1:93" ht="38.450000000000003" customHeight="1" x14ac:dyDescent="0.25">
      <c r="A32" s="10" t="s">
        <v>133</v>
      </c>
      <c r="B32" s="23" t="s">
        <v>134</v>
      </c>
      <c r="C32" s="24" t="s">
        <v>23</v>
      </c>
      <c r="D32" s="24" t="s">
        <v>23</v>
      </c>
      <c r="E32" s="24" t="s">
        <v>23</v>
      </c>
      <c r="F32" s="60">
        <f>Лист1!F92/1000</f>
        <v>0</v>
      </c>
      <c r="G32" s="106">
        <f>Лист1!G92/1000</f>
        <v>0</v>
      </c>
      <c r="H32" s="106">
        <f>Лист1!H92/1000</f>
        <v>0</v>
      </c>
      <c r="I32" s="60">
        <f>Лист1!I92/1000</f>
        <v>0</v>
      </c>
      <c r="J32" s="60">
        <f>Лист1!J92/1000</f>
        <v>0</v>
      </c>
      <c r="K32" s="106">
        <f>Лист1!K92/1000</f>
        <v>0</v>
      </c>
      <c r="L32" s="106">
        <f>Лист1!L92/1000</f>
        <v>0</v>
      </c>
      <c r="M32" s="60">
        <f>Лист1!M92/1000</f>
        <v>0</v>
      </c>
      <c r="N32" s="35" t="e">
        <f t="shared" si="1"/>
        <v>#DIV/0!</v>
      </c>
    </row>
    <row r="33" spans="1:93" ht="39.75" customHeight="1" x14ac:dyDescent="0.25">
      <c r="A33" s="10" t="s">
        <v>137</v>
      </c>
      <c r="B33" s="23" t="s">
        <v>138</v>
      </c>
      <c r="C33" s="45" t="s">
        <v>23</v>
      </c>
      <c r="D33" s="45" t="s">
        <v>23</v>
      </c>
      <c r="E33" s="45" t="s">
        <v>23</v>
      </c>
      <c r="F33" s="60">
        <f>Лист1!F95/1000</f>
        <v>0</v>
      </c>
      <c r="G33" s="106">
        <f>Лист1!G95/1000</f>
        <v>0</v>
      </c>
      <c r="H33" s="106">
        <f>Лист1!H95/1000</f>
        <v>0</v>
      </c>
      <c r="I33" s="60">
        <f>Лист1!I95/1000</f>
        <v>0</v>
      </c>
      <c r="J33" s="60">
        <f>Лист1!J95/1000</f>
        <v>0</v>
      </c>
      <c r="K33" s="106">
        <f>Лист1!K95/1000</f>
        <v>0</v>
      </c>
      <c r="L33" s="106">
        <f>Лист1!L95/1000</f>
        <v>0</v>
      </c>
      <c r="M33" s="60">
        <f>Лист1!M95/1000</f>
        <v>0</v>
      </c>
      <c r="N33" s="25" t="e">
        <f t="shared" si="1"/>
        <v>#DIV/0!</v>
      </c>
    </row>
    <row r="34" spans="1:93" s="48" customFormat="1" ht="38.25" customHeight="1" x14ac:dyDescent="0.25">
      <c r="A34" s="15" t="s">
        <v>143</v>
      </c>
      <c r="B34" s="16" t="s">
        <v>144</v>
      </c>
      <c r="C34" s="17" t="s">
        <v>23</v>
      </c>
      <c r="D34" s="17" t="s">
        <v>23</v>
      </c>
      <c r="E34" s="17" t="s">
        <v>23</v>
      </c>
      <c r="F34" s="62">
        <f>Лист1!F98/1000</f>
        <v>1.3</v>
      </c>
      <c r="G34" s="106">
        <f>Лист1!G98/1000</f>
        <v>0</v>
      </c>
      <c r="H34" s="106">
        <f>Лист1!H98/1000</f>
        <v>1.3</v>
      </c>
      <c r="I34" s="62">
        <f>Лист1!I98/1000</f>
        <v>0</v>
      </c>
      <c r="J34" s="62">
        <f>Лист1!J98/1000</f>
        <v>1.3</v>
      </c>
      <c r="K34" s="106">
        <f>Лист1!K98/1000</f>
        <v>0</v>
      </c>
      <c r="L34" s="106">
        <f>Лист1!L98/1000</f>
        <v>1.3</v>
      </c>
      <c r="M34" s="62">
        <f>Лист1!M98/1000</f>
        <v>0</v>
      </c>
      <c r="N34" s="111">
        <f t="shared" si="1"/>
        <v>1</v>
      </c>
      <c r="O34" s="114"/>
      <c r="P34" s="7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</row>
    <row r="35" spans="1:93" ht="28.15" customHeight="1" x14ac:dyDescent="0.25">
      <c r="A35" s="10" t="s">
        <v>145</v>
      </c>
      <c r="B35" s="23" t="s">
        <v>146</v>
      </c>
      <c r="C35" s="24" t="s">
        <v>23</v>
      </c>
      <c r="D35" s="43" t="s">
        <v>23</v>
      </c>
      <c r="E35" s="24" t="s">
        <v>23</v>
      </c>
      <c r="F35" s="60">
        <f>Лист1!F99/1000</f>
        <v>1.3</v>
      </c>
      <c r="G35" s="106">
        <f>Лист1!G99/1000</f>
        <v>0</v>
      </c>
      <c r="H35" s="106">
        <f>Лист1!H99/1000</f>
        <v>1.3</v>
      </c>
      <c r="I35" s="60">
        <f>Лист1!I99/1000</f>
        <v>0</v>
      </c>
      <c r="J35" s="60">
        <f>Лист1!J99/1000</f>
        <v>1.3</v>
      </c>
      <c r="K35" s="106">
        <f>Лист1!K99/1000</f>
        <v>0</v>
      </c>
      <c r="L35" s="106">
        <f>Лист1!L99/1000</f>
        <v>1.3</v>
      </c>
      <c r="M35" s="60">
        <f>Лист1!M99/1000</f>
        <v>0</v>
      </c>
      <c r="N35" s="25">
        <f t="shared" si="1"/>
        <v>1</v>
      </c>
    </row>
    <row r="36" spans="1:93" s="48" customFormat="1" ht="39" customHeight="1" x14ac:dyDescent="0.25">
      <c r="A36" s="15" t="s">
        <v>157</v>
      </c>
      <c r="B36" s="86" t="s">
        <v>158</v>
      </c>
      <c r="C36" s="17" t="s">
        <v>23</v>
      </c>
      <c r="D36" s="17" t="s">
        <v>23</v>
      </c>
      <c r="E36" s="17" t="s">
        <v>23</v>
      </c>
      <c r="F36" s="62">
        <f>Лист1!F105/1000</f>
        <v>7230.3</v>
      </c>
      <c r="G36" s="106">
        <f>Лист1!G105/1000</f>
        <v>2751.2</v>
      </c>
      <c r="H36" s="106">
        <f>Лист1!H105/1000</f>
        <v>3882.7</v>
      </c>
      <c r="I36" s="62">
        <f>Лист1!I105/1000</f>
        <v>596.29999999999995</v>
      </c>
      <c r="J36" s="62">
        <f>Лист1!J105/1000</f>
        <v>7071.1</v>
      </c>
      <c r="K36" s="106">
        <f>Лист1!K105/1000</f>
        <v>2724.6</v>
      </c>
      <c r="L36" s="106">
        <f>Лист1!L105/1000</f>
        <v>3774.5</v>
      </c>
      <c r="M36" s="62">
        <f>Лист1!M105/1000</f>
        <v>572.1</v>
      </c>
      <c r="N36" s="18">
        <f t="shared" si="1"/>
        <v>0.97799999999999998</v>
      </c>
      <c r="O36" s="113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</row>
    <row r="37" spans="1:93" ht="36.75" customHeight="1" x14ac:dyDescent="0.25">
      <c r="A37" s="10" t="s">
        <v>159</v>
      </c>
      <c r="B37" s="23" t="s">
        <v>160</v>
      </c>
      <c r="C37" s="45" t="s">
        <v>23</v>
      </c>
      <c r="D37" s="45" t="s">
        <v>23</v>
      </c>
      <c r="E37" s="45" t="s">
        <v>23</v>
      </c>
      <c r="F37" s="60">
        <f>Лист1!F106/1000</f>
        <v>5498</v>
      </c>
      <c r="G37" s="106">
        <f>Лист1!G106/1000</f>
        <v>2230</v>
      </c>
      <c r="H37" s="106">
        <f>Лист1!H106/1000</f>
        <v>2828.9</v>
      </c>
      <c r="I37" s="60">
        <f>Лист1!I106/1000</f>
        <v>439.1</v>
      </c>
      <c r="J37" s="60">
        <f>Лист1!J106/1000</f>
        <v>5476.4</v>
      </c>
      <c r="K37" s="106">
        <f>Лист1!K106/1000</f>
        <v>2217.1999999999998</v>
      </c>
      <c r="L37" s="106">
        <f>Лист1!L106/1000</f>
        <v>2828.9</v>
      </c>
      <c r="M37" s="60">
        <f>Лист1!M106/1000</f>
        <v>430.3</v>
      </c>
      <c r="N37" s="25">
        <f t="shared" si="1"/>
        <v>0.996</v>
      </c>
    </row>
    <row r="38" spans="1:93" ht="33" customHeight="1" x14ac:dyDescent="0.25">
      <c r="A38" s="10" t="s">
        <v>167</v>
      </c>
      <c r="B38" s="23" t="s">
        <v>168</v>
      </c>
      <c r="C38" s="45" t="s">
        <v>23</v>
      </c>
      <c r="D38" s="45" t="s">
        <v>23</v>
      </c>
      <c r="E38" s="45" t="s">
        <v>23</v>
      </c>
      <c r="F38" s="60">
        <f>Лист1!F111/1000</f>
        <v>394.9</v>
      </c>
      <c r="G38" s="106">
        <f>Лист1!G111/1000</f>
        <v>71.3</v>
      </c>
      <c r="H38" s="106">
        <f>Лист1!H111/1000</f>
        <v>286.8</v>
      </c>
      <c r="I38" s="60">
        <f>Лист1!I111/1000</f>
        <v>36.700000000000003</v>
      </c>
      <c r="J38" s="60">
        <f>Лист1!J111/1000</f>
        <v>319.2</v>
      </c>
      <c r="K38" s="106">
        <f>Лист1!K111/1000</f>
        <v>62.7</v>
      </c>
      <c r="L38" s="106">
        <f>Лист1!L111/1000</f>
        <v>222.1</v>
      </c>
      <c r="M38" s="60">
        <f>Лист1!M111/1000</f>
        <v>34.299999999999997</v>
      </c>
      <c r="N38" s="25">
        <f t="shared" si="1"/>
        <v>0.80800000000000005</v>
      </c>
      <c r="O38" s="7"/>
      <c r="P38" s="7"/>
    </row>
    <row r="39" spans="1:93" ht="36.75" customHeight="1" x14ac:dyDescent="0.25">
      <c r="A39" s="10" t="s">
        <v>171</v>
      </c>
      <c r="B39" s="23" t="s">
        <v>172</v>
      </c>
      <c r="C39" s="24" t="s">
        <v>23</v>
      </c>
      <c r="D39" s="24" t="s">
        <v>23</v>
      </c>
      <c r="E39" s="24" t="s">
        <v>23</v>
      </c>
      <c r="F39" s="60">
        <f>Лист1!F117/1000</f>
        <v>553.20000000000005</v>
      </c>
      <c r="G39" s="106">
        <f>Лист1!G117/1000</f>
        <v>7.4</v>
      </c>
      <c r="H39" s="106">
        <f>Лист1!H117/1000</f>
        <v>461.9</v>
      </c>
      <c r="I39" s="60">
        <f>Лист1!I117/1000</f>
        <v>83.9</v>
      </c>
      <c r="J39" s="60">
        <f>Лист1!J117/1000</f>
        <v>497.6</v>
      </c>
      <c r="K39" s="106">
        <f>Лист1!K117/1000</f>
        <v>6.6</v>
      </c>
      <c r="L39" s="106">
        <f>Лист1!L117/1000</f>
        <v>418.9</v>
      </c>
      <c r="M39" s="60">
        <f>Лист1!M117/1000</f>
        <v>72.099999999999994</v>
      </c>
      <c r="N39" s="25">
        <f t="shared" si="1"/>
        <v>0.89900000000000002</v>
      </c>
    </row>
    <row r="40" spans="1:93" ht="48" customHeight="1" x14ac:dyDescent="0.25">
      <c r="A40" s="10" t="s">
        <v>177</v>
      </c>
      <c r="B40" s="23" t="s">
        <v>178</v>
      </c>
      <c r="C40" s="24" t="s">
        <v>23</v>
      </c>
      <c r="D40" s="43" t="s">
        <v>23</v>
      </c>
      <c r="E40" s="24" t="s">
        <v>23</v>
      </c>
      <c r="F40" s="60">
        <f>Лист1!F121/1000</f>
        <v>87.1</v>
      </c>
      <c r="G40" s="107">
        <f>Лист1!G121/1000</f>
        <v>87.1</v>
      </c>
      <c r="H40" s="107">
        <f>Лист1!H121/1000</f>
        <v>0</v>
      </c>
      <c r="I40" s="63">
        <f>Лист1!I121/1000</f>
        <v>0</v>
      </c>
      <c r="J40" s="60">
        <f>Лист1!J121/1000</f>
        <v>86.6</v>
      </c>
      <c r="K40" s="107">
        <f>Лист1!K121/1000</f>
        <v>86.6</v>
      </c>
      <c r="L40" s="107">
        <f>Лист1!L121/1000</f>
        <v>0</v>
      </c>
      <c r="M40" s="63">
        <f>Лист1!M121/1000</f>
        <v>0</v>
      </c>
      <c r="N40" s="35">
        <f t="shared" si="1"/>
        <v>0.99399999999999999</v>
      </c>
    </row>
    <row r="41" spans="1:93" ht="48" customHeight="1" x14ac:dyDescent="0.25">
      <c r="A41" s="10" t="s">
        <v>181</v>
      </c>
      <c r="B41" s="23" t="s">
        <v>182</v>
      </c>
      <c r="C41" s="24" t="s">
        <v>23</v>
      </c>
      <c r="D41" s="43" t="s">
        <v>23</v>
      </c>
      <c r="E41" s="24" t="s">
        <v>23</v>
      </c>
      <c r="F41" s="60">
        <f>Лист1!F125/1000</f>
        <v>471.3</v>
      </c>
      <c r="G41" s="107">
        <f>Лист1!G125/1000</f>
        <v>129.6</v>
      </c>
      <c r="H41" s="107">
        <f>Лист1!H125/1000</f>
        <v>305.10000000000002</v>
      </c>
      <c r="I41" s="63">
        <f>Лист1!I125/1000</f>
        <v>36.6</v>
      </c>
      <c r="J41" s="60">
        <f>Лист1!J125/1000</f>
        <v>469.2</v>
      </c>
      <c r="K41" s="107">
        <f>Лист1!K125/1000</f>
        <v>129.30000000000001</v>
      </c>
      <c r="L41" s="107">
        <f>Лист1!L125/1000</f>
        <v>304.60000000000002</v>
      </c>
      <c r="M41" s="63">
        <f>Лист1!M125/1000</f>
        <v>35.299999999999997</v>
      </c>
      <c r="N41" s="35">
        <f t="shared" si="1"/>
        <v>0.996</v>
      </c>
    </row>
    <row r="42" spans="1:93" s="39" customFormat="1" ht="38.25" customHeight="1" x14ac:dyDescent="0.25">
      <c r="A42" s="10" t="s">
        <v>187</v>
      </c>
      <c r="B42" s="23" t="s">
        <v>188</v>
      </c>
      <c r="C42" s="24" t="s">
        <v>23</v>
      </c>
      <c r="D42" s="24" t="s">
        <v>23</v>
      </c>
      <c r="E42" s="24" t="s">
        <v>23</v>
      </c>
      <c r="F42" s="60">
        <f>Лист1!F129/1000</f>
        <v>225.8</v>
      </c>
      <c r="G42" s="106">
        <f>Лист1!G129/1000</f>
        <v>225.8</v>
      </c>
      <c r="H42" s="106">
        <f>Лист1!H129/1000</f>
        <v>0</v>
      </c>
      <c r="I42" s="60">
        <f>Лист1!I129/1000</f>
        <v>0</v>
      </c>
      <c r="J42" s="60">
        <f>Лист1!J129/1000</f>
        <v>222.2</v>
      </c>
      <c r="K42" s="106">
        <f>Лист1!K129/1000</f>
        <v>222.2</v>
      </c>
      <c r="L42" s="106">
        <f>Лист1!L129/1000</f>
        <v>0</v>
      </c>
      <c r="M42" s="60">
        <f>Лист1!M129/1000</f>
        <v>0</v>
      </c>
      <c r="N42" s="25">
        <f t="shared" si="1"/>
        <v>0.98399999999999999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</row>
    <row r="43" spans="1:93" s="48" customFormat="1" ht="28.5" customHeight="1" x14ac:dyDescent="0.25">
      <c r="A43" s="15" t="s">
        <v>191</v>
      </c>
      <c r="B43" s="44" t="s">
        <v>192</v>
      </c>
      <c r="C43" s="17" t="s">
        <v>23</v>
      </c>
      <c r="D43" s="17" t="s">
        <v>23</v>
      </c>
      <c r="E43" s="17" t="s">
        <v>23</v>
      </c>
      <c r="F43" s="62">
        <f>Лист1!F134/1000</f>
        <v>870.2</v>
      </c>
      <c r="G43" s="106">
        <f>Лист1!G134/1000</f>
        <v>83.9</v>
      </c>
      <c r="H43" s="106">
        <f>Лист1!H134/1000</f>
        <v>784.4</v>
      </c>
      <c r="I43" s="62">
        <f>Лист1!I134/1000</f>
        <v>1.9</v>
      </c>
      <c r="J43" s="62">
        <f>Лист1!J134/1000</f>
        <v>867.2</v>
      </c>
      <c r="K43" s="106">
        <f>Лист1!K134/1000</f>
        <v>83.6</v>
      </c>
      <c r="L43" s="106">
        <f>Лист1!L134/1000</f>
        <v>781.7</v>
      </c>
      <c r="M43" s="62">
        <f>Лист1!M134/1000</f>
        <v>1.9</v>
      </c>
      <c r="N43" s="18">
        <f t="shared" si="1"/>
        <v>0.997</v>
      </c>
      <c r="O43" s="114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</row>
    <row r="44" spans="1:93" ht="36" customHeight="1" x14ac:dyDescent="0.25">
      <c r="A44" s="10" t="s">
        <v>193</v>
      </c>
      <c r="B44" s="23" t="s">
        <v>194</v>
      </c>
      <c r="C44" s="24" t="s">
        <v>23</v>
      </c>
      <c r="D44" s="24" t="s">
        <v>23</v>
      </c>
      <c r="E44" s="24" t="s">
        <v>23</v>
      </c>
      <c r="F44" s="60">
        <f>Лист1!F135/1000</f>
        <v>0</v>
      </c>
      <c r="G44" s="106">
        <f>Лист1!G135/1000</f>
        <v>0</v>
      </c>
      <c r="H44" s="106">
        <f>Лист1!H135/1000</f>
        <v>0</v>
      </c>
      <c r="I44" s="60">
        <f>Лист1!I135/1000</f>
        <v>0</v>
      </c>
      <c r="J44" s="60">
        <f>Лист1!J135/1000</f>
        <v>0</v>
      </c>
      <c r="K44" s="106">
        <f>Лист1!K135/1000</f>
        <v>0</v>
      </c>
      <c r="L44" s="106">
        <f>Лист1!L135/1000</f>
        <v>0</v>
      </c>
      <c r="M44" s="60">
        <f>Лист1!M135/1000</f>
        <v>0</v>
      </c>
      <c r="N44" s="35" t="e">
        <f t="shared" si="1"/>
        <v>#DIV/0!</v>
      </c>
    </row>
    <row r="45" spans="1:93" ht="43.5" customHeight="1" x14ac:dyDescent="0.25">
      <c r="A45" s="10" t="s">
        <v>197</v>
      </c>
      <c r="B45" s="23" t="s">
        <v>198</v>
      </c>
      <c r="C45" s="24" t="s">
        <v>23</v>
      </c>
      <c r="D45" s="24" t="s">
        <v>23</v>
      </c>
      <c r="E45" s="24" t="s">
        <v>23</v>
      </c>
      <c r="F45" s="60">
        <f>Лист1!F138/1000</f>
        <v>159.4</v>
      </c>
      <c r="G45" s="106">
        <f>Лист1!G138/1000</f>
        <v>36.1</v>
      </c>
      <c r="H45" s="106">
        <f>Лист1!H138/1000</f>
        <v>121.3</v>
      </c>
      <c r="I45" s="60">
        <f>Лист1!I138/1000</f>
        <v>1.9</v>
      </c>
      <c r="J45" s="60">
        <f>Лист1!J138/1000</f>
        <v>156.4</v>
      </c>
      <c r="K45" s="106">
        <f>Лист1!K138/1000</f>
        <v>35.799999999999997</v>
      </c>
      <c r="L45" s="106">
        <f>Лист1!L138/1000</f>
        <v>118.6</v>
      </c>
      <c r="M45" s="60">
        <f>Лист1!M138/1000</f>
        <v>1.9</v>
      </c>
      <c r="N45" s="25">
        <f t="shared" si="1"/>
        <v>0.98099999999999998</v>
      </c>
    </row>
    <row r="46" spans="1:93" ht="28.5" customHeight="1" x14ac:dyDescent="0.25">
      <c r="A46" s="10" t="s">
        <v>225</v>
      </c>
      <c r="B46" s="23" t="s">
        <v>226</v>
      </c>
      <c r="C46" s="24" t="s">
        <v>23</v>
      </c>
      <c r="D46" s="43" t="s">
        <v>23</v>
      </c>
      <c r="E46" s="88" t="s">
        <v>23</v>
      </c>
      <c r="F46" s="60">
        <f>Лист1!F153/1000</f>
        <v>539.79999999999995</v>
      </c>
      <c r="G46" s="106">
        <f>Лист1!G153/1000</f>
        <v>44.3</v>
      </c>
      <c r="H46" s="106">
        <f>Лист1!H153/1000</f>
        <v>495.5</v>
      </c>
      <c r="I46" s="60">
        <f>Лист1!I153/1000</f>
        <v>0</v>
      </c>
      <c r="J46" s="60">
        <f>Лист1!J153/1000</f>
        <v>539.79999999999995</v>
      </c>
      <c r="K46" s="106">
        <f>Лист1!K153/1000</f>
        <v>44.3</v>
      </c>
      <c r="L46" s="106">
        <f>Лист1!L153/1000</f>
        <v>495.5</v>
      </c>
      <c r="M46" s="60">
        <f>Лист1!M153/1000</f>
        <v>0</v>
      </c>
      <c r="N46" s="69">
        <f t="shared" ref="N46:N60" si="2">J46/F46</f>
        <v>1</v>
      </c>
    </row>
    <row r="47" spans="1:93" s="42" customFormat="1" ht="31.5" customHeight="1" x14ac:dyDescent="0.2">
      <c r="A47" s="10" t="s">
        <v>235</v>
      </c>
      <c r="B47" s="23" t="s">
        <v>236</v>
      </c>
      <c r="C47" s="24" t="s">
        <v>23</v>
      </c>
      <c r="D47" s="43" t="s">
        <v>23</v>
      </c>
      <c r="E47" s="24" t="s">
        <v>23</v>
      </c>
      <c r="F47" s="60">
        <f>Лист1!F160/1000</f>
        <v>171</v>
      </c>
      <c r="G47" s="106">
        <f>Лист1!G160/1000</f>
        <v>3.4</v>
      </c>
      <c r="H47" s="106">
        <f>Лист1!H160/1000</f>
        <v>167.6</v>
      </c>
      <c r="I47" s="60">
        <f>Лист1!I160/1000</f>
        <v>0</v>
      </c>
      <c r="J47" s="60">
        <f>Лист1!J160/1000</f>
        <v>171</v>
      </c>
      <c r="K47" s="106">
        <f>Лист1!K160/1000</f>
        <v>3.4</v>
      </c>
      <c r="L47" s="106">
        <f>Лист1!L160/1000</f>
        <v>167.6</v>
      </c>
      <c r="M47" s="60">
        <f>Лист1!M160/1000</f>
        <v>0</v>
      </c>
      <c r="N47" s="35">
        <f t="shared" si="2"/>
        <v>1</v>
      </c>
    </row>
    <row r="48" spans="1:93" ht="28.15" customHeight="1" x14ac:dyDescent="0.25">
      <c r="A48" s="10" t="s">
        <v>239</v>
      </c>
      <c r="B48" s="23" t="s">
        <v>240</v>
      </c>
      <c r="C48" s="45" t="s">
        <v>23</v>
      </c>
      <c r="D48" s="45" t="s">
        <v>23</v>
      </c>
      <c r="E48" s="45" t="s">
        <v>23</v>
      </c>
      <c r="F48" s="60">
        <f>Лист1!F163/1000</f>
        <v>0</v>
      </c>
      <c r="G48" s="106">
        <f>Лист1!G163/1000</f>
        <v>0</v>
      </c>
      <c r="H48" s="106">
        <f>Лист1!H163/1000</f>
        <v>0</v>
      </c>
      <c r="I48" s="60">
        <f>Лист1!I163/1000</f>
        <v>0</v>
      </c>
      <c r="J48" s="60">
        <f>Лист1!J163/1000</f>
        <v>0</v>
      </c>
      <c r="K48" s="106">
        <f>Лист1!K163/1000</f>
        <v>0</v>
      </c>
      <c r="L48" s="106">
        <f>Лист1!L163/1000</f>
        <v>0</v>
      </c>
      <c r="M48" s="60">
        <f>Лист1!M163/1000</f>
        <v>0</v>
      </c>
      <c r="N48" s="25" t="e">
        <f t="shared" si="2"/>
        <v>#DIV/0!</v>
      </c>
    </row>
    <row r="49" spans="1:93" s="48" customFormat="1" ht="40.5" customHeight="1" x14ac:dyDescent="0.25">
      <c r="A49" s="15" t="s">
        <v>245</v>
      </c>
      <c r="B49" s="16" t="s">
        <v>246</v>
      </c>
      <c r="C49" s="17" t="s">
        <v>23</v>
      </c>
      <c r="D49" s="17" t="s">
        <v>23</v>
      </c>
      <c r="E49" s="62" t="s">
        <v>23</v>
      </c>
      <c r="F49" s="62">
        <f>Лист1!F167/1000</f>
        <v>49.1</v>
      </c>
      <c r="G49" s="106">
        <f>Лист1!G167/1000</f>
        <v>19.8</v>
      </c>
      <c r="H49" s="106">
        <f>Лист1!H167/1000</f>
        <v>29.3</v>
      </c>
      <c r="I49" s="62">
        <f>Лист1!I167/1000</f>
        <v>0</v>
      </c>
      <c r="J49" s="62">
        <f>Лист1!J167/1000</f>
        <v>49.1</v>
      </c>
      <c r="K49" s="106">
        <f>Лист1!K167/1000</f>
        <v>19.8</v>
      </c>
      <c r="L49" s="106">
        <f>Лист1!L167/1000</f>
        <v>29.3</v>
      </c>
      <c r="M49" s="62">
        <f>Лист1!M167/1000</f>
        <v>0</v>
      </c>
      <c r="N49" s="111">
        <f t="shared" si="2"/>
        <v>1</v>
      </c>
      <c r="O49" s="114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</row>
    <row r="50" spans="1:93" ht="78" customHeight="1" x14ac:dyDescent="0.25">
      <c r="A50" s="10" t="s">
        <v>247</v>
      </c>
      <c r="B50" s="23" t="s">
        <v>248</v>
      </c>
      <c r="C50" s="24" t="s">
        <v>23</v>
      </c>
      <c r="D50" s="24" t="s">
        <v>23</v>
      </c>
      <c r="E50" s="24" t="s">
        <v>23</v>
      </c>
      <c r="F50" s="60">
        <f>Лист1!F168/1000</f>
        <v>23.3</v>
      </c>
      <c r="G50" s="106">
        <f>Лист1!G168/1000</f>
        <v>12.9</v>
      </c>
      <c r="H50" s="106">
        <f>Лист1!H168/1000</f>
        <v>10.3</v>
      </c>
      <c r="I50" s="60">
        <f>Лист1!I168/1000</f>
        <v>0</v>
      </c>
      <c r="J50" s="60">
        <f>Лист1!J168/1000</f>
        <v>23.3</v>
      </c>
      <c r="K50" s="106">
        <f>Лист1!K168/1000</f>
        <v>12.9</v>
      </c>
      <c r="L50" s="106">
        <f>Лист1!L168/1000</f>
        <v>10.3</v>
      </c>
      <c r="M50" s="60">
        <f>Лист1!M168/1000</f>
        <v>0</v>
      </c>
      <c r="N50" s="25">
        <f t="shared" si="2"/>
        <v>1</v>
      </c>
    </row>
    <row r="51" spans="1:93" ht="45" customHeight="1" x14ac:dyDescent="0.25">
      <c r="A51" s="10" t="s">
        <v>253</v>
      </c>
      <c r="B51" s="23" t="s">
        <v>254</v>
      </c>
      <c r="C51" s="24" t="s">
        <v>23</v>
      </c>
      <c r="D51" s="24" t="s">
        <v>23</v>
      </c>
      <c r="E51" s="24" t="s">
        <v>23</v>
      </c>
      <c r="F51" s="60">
        <f>Лист1!F172/1000</f>
        <v>25.8</v>
      </c>
      <c r="G51" s="106">
        <f>Лист1!G172/1000</f>
        <v>6.9</v>
      </c>
      <c r="H51" s="106">
        <f>Лист1!H172/1000</f>
        <v>19</v>
      </c>
      <c r="I51" s="60">
        <f>Лист1!I172/1000</f>
        <v>0</v>
      </c>
      <c r="J51" s="60">
        <f>Лист1!J172/1000</f>
        <v>25.8</v>
      </c>
      <c r="K51" s="106">
        <f>Лист1!K172/1000</f>
        <v>6.9</v>
      </c>
      <c r="L51" s="106">
        <f>Лист1!L172/1000</f>
        <v>19</v>
      </c>
      <c r="M51" s="60">
        <f>Лист1!M172/1000</f>
        <v>0</v>
      </c>
      <c r="N51" s="25">
        <f t="shared" si="2"/>
        <v>1</v>
      </c>
    </row>
    <row r="52" spans="1:93" s="48" customFormat="1" ht="44.25" customHeight="1" x14ac:dyDescent="0.25">
      <c r="A52" s="54">
        <v>9</v>
      </c>
      <c r="B52" s="16" t="s">
        <v>258</v>
      </c>
      <c r="C52" s="17" t="s">
        <v>23</v>
      </c>
      <c r="D52" s="17" t="s">
        <v>23</v>
      </c>
      <c r="E52" s="49" t="s">
        <v>23</v>
      </c>
      <c r="F52" s="62">
        <f>Лист1!F176/1000</f>
        <v>6.3</v>
      </c>
      <c r="G52" s="106">
        <f>Лист1!G176/1000</f>
        <v>0.9</v>
      </c>
      <c r="H52" s="106">
        <f>Лист1!H176/1000</f>
        <v>5.4</v>
      </c>
      <c r="I52" s="62">
        <f>Лист1!I176/1000</f>
        <v>0</v>
      </c>
      <c r="J52" s="62">
        <f>Лист1!J176/1000</f>
        <v>6.3</v>
      </c>
      <c r="K52" s="106">
        <f>Лист1!K176/1000</f>
        <v>0.9</v>
      </c>
      <c r="L52" s="106">
        <f>Лист1!L176/1000</f>
        <v>5.4</v>
      </c>
      <c r="M52" s="62">
        <f>Лист1!M176/1000</f>
        <v>0</v>
      </c>
      <c r="N52" s="111">
        <f t="shared" si="2"/>
        <v>1</v>
      </c>
      <c r="O52" s="114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</row>
    <row r="53" spans="1:93" s="39" customFormat="1" ht="42.6" customHeight="1" x14ac:dyDescent="0.25">
      <c r="A53" s="10" t="s">
        <v>259</v>
      </c>
      <c r="B53" s="23" t="s">
        <v>260</v>
      </c>
      <c r="C53" s="24" t="s">
        <v>23</v>
      </c>
      <c r="D53" s="24" t="s">
        <v>23</v>
      </c>
      <c r="E53" s="24" t="s">
        <v>23</v>
      </c>
      <c r="F53" s="60">
        <f>Лист1!F177/1000</f>
        <v>6.3</v>
      </c>
      <c r="G53" s="106">
        <f>Лист1!G177/1000</f>
        <v>0.9</v>
      </c>
      <c r="H53" s="106">
        <f>Лист1!H177/1000</f>
        <v>5.4</v>
      </c>
      <c r="I53" s="60">
        <f>Лист1!I177/1000</f>
        <v>0</v>
      </c>
      <c r="J53" s="60">
        <f>Лист1!J177/1000</f>
        <v>6.3</v>
      </c>
      <c r="K53" s="106">
        <f>Лист1!K177/1000</f>
        <v>0.9</v>
      </c>
      <c r="L53" s="106">
        <f>Лист1!L177/1000</f>
        <v>5.4</v>
      </c>
      <c r="M53" s="60">
        <f>Лист1!M177/1000</f>
        <v>0</v>
      </c>
      <c r="N53" s="25">
        <f t="shared" si="2"/>
        <v>1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</row>
    <row r="54" spans="1:93" ht="42" customHeight="1" x14ac:dyDescent="0.25">
      <c r="A54" s="51" t="s">
        <v>267</v>
      </c>
      <c r="B54" s="16" t="s">
        <v>268</v>
      </c>
      <c r="C54" s="17" t="s">
        <v>23</v>
      </c>
      <c r="D54" s="17" t="s">
        <v>23</v>
      </c>
      <c r="E54" s="49" t="s">
        <v>23</v>
      </c>
      <c r="F54" s="62">
        <f>Лист1!F181/1000</f>
        <v>28.7</v>
      </c>
      <c r="G54" s="106">
        <f>Лист1!G181/1000</f>
        <v>0.9</v>
      </c>
      <c r="H54" s="106">
        <f>Лист1!H181/1000</f>
        <v>24.8</v>
      </c>
      <c r="I54" s="62">
        <f>Лист1!I181/1000</f>
        <v>3</v>
      </c>
      <c r="J54" s="62">
        <f>Лист1!J181/1000</f>
        <v>27.8</v>
      </c>
      <c r="K54" s="106">
        <f>Лист1!K181/1000</f>
        <v>0.5</v>
      </c>
      <c r="L54" s="106">
        <f>Лист1!L181/1000</f>
        <v>24.8</v>
      </c>
      <c r="M54" s="62">
        <f>Лист1!M181/1000</f>
        <v>2.5</v>
      </c>
      <c r="N54" s="18">
        <f t="shared" si="2"/>
        <v>0.96899999999999997</v>
      </c>
    </row>
    <row r="55" spans="1:93" s="42" customFormat="1" ht="54" customHeight="1" x14ac:dyDescent="0.2">
      <c r="A55" s="10" t="s">
        <v>269</v>
      </c>
      <c r="B55" s="23" t="s">
        <v>270</v>
      </c>
      <c r="C55" s="24" t="s">
        <v>23</v>
      </c>
      <c r="D55" s="24" t="s">
        <v>23</v>
      </c>
      <c r="E55" s="24" t="s">
        <v>23</v>
      </c>
      <c r="F55" s="60">
        <f>Лист1!F182/1000</f>
        <v>28.7</v>
      </c>
      <c r="G55" s="106">
        <f>Лист1!G182/1000</f>
        <v>0.9</v>
      </c>
      <c r="H55" s="106">
        <f>Лист1!H182/1000</f>
        <v>24.8</v>
      </c>
      <c r="I55" s="60">
        <f>Лист1!I182/1000</f>
        <v>3</v>
      </c>
      <c r="J55" s="60">
        <f>Лист1!J182/1000</f>
        <v>27.8</v>
      </c>
      <c r="K55" s="106">
        <f>Лист1!K182/1000</f>
        <v>0.5</v>
      </c>
      <c r="L55" s="106">
        <f>Лист1!L182/1000</f>
        <v>24.8</v>
      </c>
      <c r="M55" s="60">
        <f>Лист1!M182/1000</f>
        <v>2.5</v>
      </c>
      <c r="N55" s="69">
        <f t="shared" si="2"/>
        <v>0.96899999999999997</v>
      </c>
    </row>
    <row r="56" spans="1:93" s="42" customFormat="1" ht="39.75" customHeight="1" x14ac:dyDescent="0.2">
      <c r="A56" s="15" t="s">
        <v>273</v>
      </c>
      <c r="B56" s="16" t="s">
        <v>274</v>
      </c>
      <c r="C56" s="17" t="s">
        <v>23</v>
      </c>
      <c r="D56" s="54" t="s">
        <v>23</v>
      </c>
      <c r="E56" s="49" t="s">
        <v>23</v>
      </c>
      <c r="F56" s="62">
        <f>Лист1!F186/1000</f>
        <v>348.9</v>
      </c>
      <c r="G56" s="106">
        <f>Лист1!G186/1000</f>
        <v>342.1</v>
      </c>
      <c r="H56" s="106">
        <f>Лист1!H186/1000</f>
        <v>6.7</v>
      </c>
      <c r="I56" s="62">
        <f>Лист1!I186/1000</f>
        <v>0</v>
      </c>
      <c r="J56" s="62">
        <f>Лист1!J186/1000</f>
        <v>345.8</v>
      </c>
      <c r="K56" s="106">
        <f>Лист1!K186/1000</f>
        <v>339.1</v>
      </c>
      <c r="L56" s="106">
        <f>Лист1!L186/1000</f>
        <v>6.7</v>
      </c>
      <c r="M56" s="62">
        <f>Лист1!M186/1000</f>
        <v>0</v>
      </c>
      <c r="N56" s="18">
        <f t="shared" si="2"/>
        <v>0.99099999999999999</v>
      </c>
      <c r="O56" s="116"/>
    </row>
    <row r="57" spans="1:93" s="42" customFormat="1" ht="67.5" customHeight="1" x14ac:dyDescent="0.2">
      <c r="A57" s="10" t="s">
        <v>275</v>
      </c>
      <c r="B57" s="23" t="s">
        <v>276</v>
      </c>
      <c r="C57" s="24" t="s">
        <v>23</v>
      </c>
      <c r="D57" s="43" t="s">
        <v>23</v>
      </c>
      <c r="E57" s="52" t="s">
        <v>23</v>
      </c>
      <c r="F57" s="60">
        <f>Лист1!F187/1000</f>
        <v>342.1</v>
      </c>
      <c r="G57" s="106">
        <f>Лист1!G187/1000</f>
        <v>342.1</v>
      </c>
      <c r="H57" s="106">
        <f>Лист1!H187/1000</f>
        <v>0</v>
      </c>
      <c r="I57" s="60">
        <f>Лист1!I187/1000</f>
        <v>0</v>
      </c>
      <c r="J57" s="60">
        <f>Лист1!J187/1000</f>
        <v>339.1</v>
      </c>
      <c r="K57" s="106">
        <f>Лист1!K187/1000</f>
        <v>339.1</v>
      </c>
      <c r="L57" s="106">
        <f>Лист1!L187/1000</f>
        <v>0</v>
      </c>
      <c r="M57" s="60">
        <f>Лист1!M187/1000</f>
        <v>0</v>
      </c>
      <c r="N57" s="25">
        <f t="shared" si="2"/>
        <v>0.99099999999999999</v>
      </c>
    </row>
    <row r="58" spans="1:93" s="42" customFormat="1" ht="56.25" customHeight="1" x14ac:dyDescent="0.2">
      <c r="A58" s="10" t="s">
        <v>279</v>
      </c>
      <c r="B58" s="23" t="s">
        <v>280</v>
      </c>
      <c r="C58" s="24" t="s">
        <v>23</v>
      </c>
      <c r="D58" s="43" t="s">
        <v>23</v>
      </c>
      <c r="E58" s="52" t="s">
        <v>23</v>
      </c>
      <c r="F58" s="60">
        <f>Лист1!F191/1000</f>
        <v>6.7</v>
      </c>
      <c r="G58" s="106">
        <f>Лист1!G191/1000</f>
        <v>0</v>
      </c>
      <c r="H58" s="106">
        <f>Лист1!H191/1000</f>
        <v>6.7</v>
      </c>
      <c r="I58" s="60">
        <f>Лист1!I191/1000</f>
        <v>0</v>
      </c>
      <c r="J58" s="60">
        <f>Лист1!J191/1000</f>
        <v>6.7</v>
      </c>
      <c r="K58" s="106">
        <f>Лист1!K191/1000</f>
        <v>0</v>
      </c>
      <c r="L58" s="106">
        <f>Лист1!L191/1000</f>
        <v>6.7</v>
      </c>
      <c r="M58" s="60">
        <f>Лист1!M191/1000</f>
        <v>0</v>
      </c>
      <c r="N58" s="25">
        <f t="shared" si="2"/>
        <v>1</v>
      </c>
    </row>
    <row r="59" spans="1:93" ht="39.75" customHeight="1" x14ac:dyDescent="0.25">
      <c r="A59" s="89" t="s">
        <v>322</v>
      </c>
      <c r="B59" s="90" t="s">
        <v>325</v>
      </c>
      <c r="C59" s="91" t="s">
        <v>23</v>
      </c>
      <c r="D59" s="92" t="s">
        <v>23</v>
      </c>
      <c r="E59" s="93" t="s">
        <v>23</v>
      </c>
      <c r="F59" s="62">
        <f>Лист1!F194/1000</f>
        <v>21.2</v>
      </c>
      <c r="G59" s="107">
        <f>Лист1!G194/1000</f>
        <v>0.4</v>
      </c>
      <c r="H59" s="107">
        <f>Лист1!H194/1000</f>
        <v>20.8</v>
      </c>
      <c r="I59" s="70">
        <f>Лист1!I194/1000</f>
        <v>0</v>
      </c>
      <c r="J59" s="62">
        <f>Лист1!J194/1000</f>
        <v>21.2</v>
      </c>
      <c r="K59" s="107">
        <f>Лист1!K194/1000</f>
        <v>0.4</v>
      </c>
      <c r="L59" s="107">
        <f>Лист1!L194/1000</f>
        <v>20.8</v>
      </c>
      <c r="M59" s="70">
        <f>Лист1!M194/1000</f>
        <v>0</v>
      </c>
      <c r="N59" s="112">
        <f t="shared" si="2"/>
        <v>1</v>
      </c>
      <c r="O59" s="114"/>
    </row>
    <row r="60" spans="1:93" ht="45" customHeight="1" x14ac:dyDescent="0.25">
      <c r="A60" s="10" t="s">
        <v>323</v>
      </c>
      <c r="B60" s="23" t="s">
        <v>326</v>
      </c>
      <c r="C60" s="28" t="s">
        <v>23</v>
      </c>
      <c r="D60" s="30" t="s">
        <v>23</v>
      </c>
      <c r="E60" s="53" t="s">
        <v>23</v>
      </c>
      <c r="F60" s="60">
        <f>Лист1!F195/1000</f>
        <v>21.2</v>
      </c>
      <c r="G60" s="107">
        <f>Лист1!G195/1000</f>
        <v>0.4</v>
      </c>
      <c r="H60" s="107">
        <f>Лист1!H195/1000</f>
        <v>20.8</v>
      </c>
      <c r="I60" s="63">
        <f>Лист1!I195/1000</f>
        <v>0</v>
      </c>
      <c r="J60" s="60">
        <f>Лист1!J195/1000</f>
        <v>21.2</v>
      </c>
      <c r="K60" s="107">
        <f>Лист1!K195/1000</f>
        <v>0.4</v>
      </c>
      <c r="L60" s="107">
        <f>Лист1!L195/1000</f>
        <v>20.8</v>
      </c>
      <c r="M60" s="63">
        <f>Лист1!M195/1000</f>
        <v>0</v>
      </c>
      <c r="N60" s="25">
        <f t="shared" si="2"/>
        <v>1</v>
      </c>
    </row>
    <row r="61" spans="1:93" ht="22.15" customHeight="1" x14ac:dyDescent="0.25"/>
    <row r="62" spans="1:93" ht="22.15" customHeight="1" x14ac:dyDescent="0.25"/>
    <row r="63" spans="1:93" ht="22.15" customHeight="1" x14ac:dyDescent="0.25"/>
    <row r="64" spans="1:93" ht="21" customHeight="1" x14ac:dyDescent="0.25"/>
    <row r="65" spans="2:14" ht="21" customHeight="1" x14ac:dyDescent="0.25"/>
    <row r="66" spans="2:14" ht="21" customHeight="1" x14ac:dyDescent="0.25"/>
    <row r="67" spans="2:14" ht="21" customHeight="1" x14ac:dyDescent="0.25">
      <c r="B67" s="1"/>
      <c r="F67" s="1"/>
      <c r="G67" s="1"/>
      <c r="H67" s="1"/>
      <c r="I67" s="1"/>
      <c r="J67" s="1"/>
      <c r="K67" s="1"/>
      <c r="L67" s="1"/>
      <c r="M67" s="1"/>
      <c r="N67" s="1"/>
    </row>
    <row r="68" spans="2:14" ht="17.45" customHeight="1" x14ac:dyDescent="0.25">
      <c r="B68" s="1"/>
      <c r="F68" s="1"/>
      <c r="G68" s="1"/>
      <c r="H68" s="1"/>
      <c r="I68" s="1"/>
      <c r="J68" s="1"/>
      <c r="K68" s="1"/>
      <c r="L68" s="1"/>
      <c r="M68" s="1"/>
      <c r="N68" s="1"/>
    </row>
    <row r="69" spans="2:14" ht="16.149999999999999" customHeight="1" x14ac:dyDescent="0.25">
      <c r="B69" s="1"/>
      <c r="F69" s="1"/>
      <c r="G69" s="1"/>
      <c r="H69" s="1"/>
      <c r="I69" s="1"/>
      <c r="J69" s="1"/>
      <c r="K69" s="1"/>
      <c r="L69" s="1"/>
      <c r="M69" s="1"/>
      <c r="N69" s="1"/>
    </row>
    <row r="70" spans="2:14" ht="17.45" customHeight="1" x14ac:dyDescent="0.25">
      <c r="B70" s="1"/>
      <c r="F70" s="1"/>
      <c r="G70" s="1"/>
      <c r="H70" s="1"/>
      <c r="I70" s="1"/>
      <c r="J70" s="1"/>
      <c r="K70" s="1"/>
      <c r="L70" s="1"/>
      <c r="M70" s="1"/>
      <c r="N70" s="1"/>
    </row>
    <row r="71" spans="2:14" ht="20.45" customHeight="1" x14ac:dyDescent="0.25">
      <c r="B71" s="1"/>
      <c r="F71" s="1"/>
      <c r="G71" s="1"/>
      <c r="H71" s="1"/>
      <c r="I71" s="1"/>
      <c r="J71" s="1"/>
      <c r="K71" s="1"/>
      <c r="L71" s="1"/>
      <c r="M71" s="1"/>
      <c r="N71" s="1"/>
    </row>
    <row r="72" spans="2:14" ht="16.149999999999999" customHeight="1" x14ac:dyDescent="0.25">
      <c r="B72" s="1"/>
      <c r="F72" s="1"/>
      <c r="G72" s="1"/>
      <c r="H72" s="1"/>
      <c r="I72" s="1"/>
      <c r="J72" s="1"/>
      <c r="K72" s="1"/>
      <c r="L72" s="1"/>
      <c r="M72" s="1"/>
      <c r="N72" s="1"/>
    </row>
    <row r="73" spans="2:14" ht="17.45" customHeight="1" x14ac:dyDescent="0.25">
      <c r="B73" s="1"/>
      <c r="F73" s="1"/>
      <c r="G73" s="1"/>
      <c r="H73" s="1"/>
      <c r="I73" s="1"/>
      <c r="J73" s="1"/>
      <c r="K73" s="1"/>
      <c r="L73" s="1"/>
      <c r="M73" s="1"/>
      <c r="N73" s="1"/>
    </row>
    <row r="74" spans="2:14" ht="17.45" customHeight="1" x14ac:dyDescent="0.25">
      <c r="B74" s="1"/>
      <c r="F74" s="1"/>
      <c r="G74" s="1"/>
      <c r="H74" s="1"/>
      <c r="I74" s="1"/>
      <c r="J74" s="1"/>
      <c r="K74" s="1"/>
      <c r="L74" s="1"/>
      <c r="M74" s="1"/>
      <c r="N74" s="1"/>
    </row>
  </sheetData>
  <customSheetViews>
    <customSheetView guid="{96CA0096-37F7-4E94-959C-E8E54F1E7FD7}" scale="60" hiddenRows="1" state="hidden">
      <selection activeCell="A61" sqref="A61:XFD61"/>
      <pageMargins left="0.7" right="0.7" top="0.75" bottom="0.75" header="0.3" footer="0.3"/>
    </customSheetView>
    <customSheetView guid="{BBEC8D89-41B8-4A1B-A028-13A4736FED92}" scale="90" hiddenRows="1">
      <selection activeCell="N12" sqref="N12"/>
      <pageMargins left="0.7" right="0.7" top="0.75" bottom="0.75" header="0.3" footer="0.3"/>
    </customSheetView>
  </customSheetViews>
  <mergeCells count="10">
    <mergeCell ref="F9:I9"/>
    <mergeCell ref="J9:M9"/>
    <mergeCell ref="A5:N6"/>
    <mergeCell ref="A8:A10"/>
    <mergeCell ref="B8:B10"/>
    <mergeCell ref="C8:C10"/>
    <mergeCell ref="D8:D10"/>
    <mergeCell ref="E8:E10"/>
    <mergeCell ref="F8:M8"/>
    <mergeCell ref="N8:N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45"/>
  <sheetViews>
    <sheetView workbookViewId="0">
      <selection activeCell="I14" sqref="I14:I15"/>
    </sheetView>
  </sheetViews>
  <sheetFormatPr defaultRowHeight="15" x14ac:dyDescent="0.25"/>
  <cols>
    <col min="1" max="1" width="6.28515625" style="1" customWidth="1"/>
    <col min="2" max="2" width="48.42578125" style="2" customWidth="1"/>
    <col min="3" max="3" width="14.42578125" style="61" customWidth="1"/>
    <col min="4" max="4" width="13.7109375" style="61" customWidth="1"/>
    <col min="5" max="5" width="15.85546875" style="61" customWidth="1"/>
    <col min="6" max="6" width="16" style="61" customWidth="1"/>
    <col min="7" max="7" width="14.140625" style="61" customWidth="1"/>
    <col min="8" max="8" width="8.85546875" style="3" customWidth="1"/>
    <col min="9" max="9" width="10.140625" style="1" bestFit="1" customWidth="1"/>
    <col min="10" max="11" width="9.140625" style="1"/>
    <col min="12" max="12" width="10.28515625" style="1" bestFit="1" customWidth="1"/>
    <col min="13" max="16384" width="9.140625" style="1"/>
  </cols>
  <sheetData>
    <row r="1" spans="1:87" x14ac:dyDescent="0.25">
      <c r="C1" s="56"/>
      <c r="D1" s="56"/>
      <c r="E1" s="56"/>
      <c r="F1" s="56"/>
      <c r="G1" s="56"/>
      <c r="H1" s="5"/>
      <c r="I1" s="4"/>
    </row>
    <row r="2" spans="1:87" ht="18" customHeight="1" x14ac:dyDescent="0.25">
      <c r="C2" s="56"/>
      <c r="D2" s="56"/>
      <c r="E2" s="56"/>
      <c r="F2" s="56"/>
      <c r="G2" s="56"/>
      <c r="H2" s="5"/>
      <c r="I2" s="4"/>
    </row>
    <row r="3" spans="1:87" ht="20.25" hidden="1" customHeight="1" x14ac:dyDescent="0.25">
      <c r="C3" s="56"/>
      <c r="D3" s="56"/>
      <c r="E3" s="56"/>
      <c r="F3" s="56"/>
      <c r="G3" s="56"/>
      <c r="H3" s="5"/>
      <c r="I3" s="4"/>
    </row>
    <row r="4" spans="1:87" x14ac:dyDescent="0.25">
      <c r="C4" s="56"/>
      <c r="D4" s="56"/>
      <c r="E4" s="56"/>
      <c r="F4" s="56"/>
      <c r="G4" s="56"/>
      <c r="H4" s="5"/>
      <c r="I4" s="4"/>
    </row>
    <row r="5" spans="1:87" ht="15" customHeight="1" x14ac:dyDescent="0.25">
      <c r="A5" s="143" t="s">
        <v>332</v>
      </c>
      <c r="B5" s="143"/>
      <c r="C5" s="144"/>
      <c r="D5" s="145"/>
      <c r="E5" s="145"/>
      <c r="F5" s="145"/>
      <c r="G5" s="145"/>
      <c r="H5" s="143"/>
    </row>
    <row r="6" spans="1:87" ht="25.15" customHeight="1" x14ac:dyDescent="0.25">
      <c r="A6" s="143"/>
      <c r="B6" s="143"/>
      <c r="C6" s="144"/>
      <c r="D6" s="145"/>
      <c r="E6" s="145"/>
      <c r="F6" s="145"/>
      <c r="G6" s="145"/>
      <c r="H6" s="143"/>
    </row>
    <row r="7" spans="1:87" x14ac:dyDescent="0.25">
      <c r="C7" s="57"/>
      <c r="D7" s="117"/>
      <c r="E7" s="57"/>
      <c r="F7" s="57"/>
      <c r="G7" s="57"/>
    </row>
    <row r="8" spans="1:87" ht="16.5" customHeight="1" x14ac:dyDescent="0.25">
      <c r="A8" s="146" t="s">
        <v>4</v>
      </c>
      <c r="B8" s="149" t="s">
        <v>333</v>
      </c>
      <c r="C8" s="154" t="s">
        <v>9</v>
      </c>
      <c r="D8" s="155"/>
      <c r="E8" s="155"/>
      <c r="F8" s="155"/>
      <c r="G8" s="155"/>
      <c r="H8" s="158" t="s">
        <v>12</v>
      </c>
    </row>
    <row r="9" spans="1:87" ht="16.5" customHeight="1" x14ac:dyDescent="0.25">
      <c r="A9" s="147"/>
      <c r="B9" s="150"/>
      <c r="C9" s="159" t="s">
        <v>13</v>
      </c>
      <c r="D9" s="160"/>
      <c r="E9" s="160"/>
      <c r="F9" s="161"/>
      <c r="G9" s="163" t="s">
        <v>14</v>
      </c>
      <c r="H9" s="158"/>
    </row>
    <row r="10" spans="1:87" ht="92.25" customHeight="1" x14ac:dyDescent="0.25">
      <c r="A10" s="148"/>
      <c r="B10" s="151"/>
      <c r="C10" s="58" t="s">
        <v>15</v>
      </c>
      <c r="D10" s="121" t="s">
        <v>16</v>
      </c>
      <c r="E10" s="121" t="s">
        <v>17</v>
      </c>
      <c r="F10" s="121" t="s">
        <v>19</v>
      </c>
      <c r="G10" s="164"/>
      <c r="H10" s="158"/>
      <c r="I10" s="9"/>
      <c r="J10" s="9"/>
      <c r="K10" s="9"/>
      <c r="L10" s="9"/>
      <c r="M10" s="9"/>
    </row>
    <row r="11" spans="1:87" ht="16.5" x14ac:dyDescent="0.25">
      <c r="A11" s="10" t="s">
        <v>20</v>
      </c>
      <c r="B11" s="11">
        <v>2</v>
      </c>
      <c r="C11" s="58">
        <v>6</v>
      </c>
      <c r="D11" s="58">
        <v>7</v>
      </c>
      <c r="E11" s="58">
        <v>8</v>
      </c>
      <c r="F11" s="58">
        <v>9</v>
      </c>
      <c r="G11" s="58">
        <v>10</v>
      </c>
      <c r="H11" s="12">
        <v>22</v>
      </c>
      <c r="I11" s="13"/>
      <c r="J11" s="13"/>
      <c r="K11" s="13"/>
      <c r="L11" s="13"/>
      <c r="M11" s="9"/>
    </row>
    <row r="12" spans="1:87" s="61" customFormat="1" ht="18" customHeight="1" x14ac:dyDescent="0.25">
      <c r="A12" s="74"/>
      <c r="B12" s="94" t="s">
        <v>21</v>
      </c>
      <c r="C12" s="131">
        <f>Лист1!F12/1000</f>
        <v>16912.64</v>
      </c>
      <c r="D12" s="131">
        <f>Лист1!G12/1000</f>
        <v>5655.83</v>
      </c>
      <c r="E12" s="131">
        <f>Лист1!H12/1000</f>
        <v>10626.53</v>
      </c>
      <c r="F12" s="131">
        <f>Лист1!I12/1000</f>
        <v>630.28</v>
      </c>
      <c r="G12" s="131">
        <f>Лист1!J12/1000</f>
        <v>16062.46</v>
      </c>
      <c r="H12" s="96">
        <f t="shared" ref="H12:H23" si="0">G12/C12</f>
        <v>0.95</v>
      </c>
      <c r="I12" s="85"/>
      <c r="J12" s="97"/>
      <c r="K12" s="97"/>
      <c r="L12" s="97"/>
      <c r="M12" s="97"/>
    </row>
    <row r="13" spans="1:87" s="48" customFormat="1" ht="18.75" x14ac:dyDescent="0.25">
      <c r="A13" s="15" t="s">
        <v>157</v>
      </c>
      <c r="B13" s="86" t="s">
        <v>334</v>
      </c>
      <c r="C13" s="132">
        <f>Лист1!F105/1000</f>
        <v>7230.25</v>
      </c>
      <c r="D13" s="132">
        <f>Лист1!G105/1000</f>
        <v>2751.24</v>
      </c>
      <c r="E13" s="132">
        <f>Лист1!H105/1000</f>
        <v>3882.71</v>
      </c>
      <c r="F13" s="132">
        <f>Лист1!I105/1000</f>
        <v>596.29999999999995</v>
      </c>
      <c r="G13" s="132">
        <f>Лист1!J105/1000</f>
        <v>7071.12</v>
      </c>
      <c r="H13" s="18">
        <f t="shared" si="0"/>
        <v>0.97799999999999998</v>
      </c>
      <c r="I13" s="9">
        <f>G13-C13</f>
        <v>-159.13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</row>
    <row r="14" spans="1:87" ht="18.75" x14ac:dyDescent="0.25">
      <c r="A14" s="15" t="s">
        <v>93</v>
      </c>
      <c r="B14" s="44" t="s">
        <v>335</v>
      </c>
      <c r="C14" s="132">
        <f>Лист1!F64/1000</f>
        <v>5044.05</v>
      </c>
      <c r="D14" s="132">
        <f>Лист1!G64/1000</f>
        <v>951.2</v>
      </c>
      <c r="E14" s="132">
        <f>Лист1!H64/1000</f>
        <v>4063.79</v>
      </c>
      <c r="F14" s="132">
        <f>Лист1!I64/1000</f>
        <v>29.06</v>
      </c>
      <c r="G14" s="132">
        <f>Лист1!J64/1000</f>
        <v>4631.8</v>
      </c>
      <c r="H14" s="18">
        <f t="shared" si="0"/>
        <v>0.91800000000000004</v>
      </c>
      <c r="I14" s="9">
        <f t="shared" ref="I14:I23" si="1">G14-C14</f>
        <v>-412.25</v>
      </c>
    </row>
    <row r="15" spans="1:87" ht="18.75" x14ac:dyDescent="0.25">
      <c r="A15" s="17" t="s">
        <v>39</v>
      </c>
      <c r="B15" s="32" t="s">
        <v>336</v>
      </c>
      <c r="C15" s="132">
        <f>Лист1!F24/1000</f>
        <v>2882.08</v>
      </c>
      <c r="D15" s="132">
        <f>Лист1!G24/1000</f>
        <v>1496.77</v>
      </c>
      <c r="E15" s="132">
        <f>Лист1!H24/1000</f>
        <v>1385.32</v>
      </c>
      <c r="F15" s="132">
        <f>Лист1!I24/1000</f>
        <v>0</v>
      </c>
      <c r="G15" s="132">
        <f>Лист1!J24/1000</f>
        <v>2610.33</v>
      </c>
      <c r="H15" s="18">
        <f t="shared" si="0"/>
        <v>0.90600000000000003</v>
      </c>
      <c r="I15" s="9">
        <f t="shared" si="1"/>
        <v>-271.75</v>
      </c>
    </row>
    <row r="16" spans="1:87" s="48" customFormat="1" ht="18.75" x14ac:dyDescent="0.25">
      <c r="A16" s="15" t="s">
        <v>191</v>
      </c>
      <c r="B16" s="44" t="s">
        <v>337</v>
      </c>
      <c r="C16" s="132">
        <f>Лист1!F134/1000</f>
        <v>870.25</v>
      </c>
      <c r="D16" s="132">
        <f>Лист1!G134/1000</f>
        <v>83.89</v>
      </c>
      <c r="E16" s="132">
        <f>Лист1!H134/1000</f>
        <v>784.43</v>
      </c>
      <c r="F16" s="132">
        <f>Лист1!I134/1000</f>
        <v>1.92</v>
      </c>
      <c r="G16" s="132">
        <f>Лист1!J134/1000</f>
        <v>867.2</v>
      </c>
      <c r="H16" s="18">
        <f t="shared" si="0"/>
        <v>0.996</v>
      </c>
      <c r="I16" s="9">
        <f t="shared" si="1"/>
        <v>-3.05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</row>
    <row r="17" spans="1:87" ht="18.75" x14ac:dyDescent="0.25">
      <c r="A17" s="15">
        <v>1</v>
      </c>
      <c r="B17" s="16" t="s">
        <v>338</v>
      </c>
      <c r="C17" s="132">
        <f>Лист1!F13/1000</f>
        <v>430.49</v>
      </c>
      <c r="D17" s="132">
        <f>Лист1!G13/1000</f>
        <v>8.61</v>
      </c>
      <c r="E17" s="132">
        <f>Лист1!H13/1000</f>
        <v>421.88</v>
      </c>
      <c r="F17" s="132">
        <f>Лист1!I13/1000</f>
        <v>0</v>
      </c>
      <c r="G17" s="132">
        <f>Лист1!J13/1000</f>
        <v>430.47</v>
      </c>
      <c r="H17" s="119">
        <f t="shared" si="0"/>
        <v>1</v>
      </c>
      <c r="I17" s="9">
        <f t="shared" si="1"/>
        <v>-0.02</v>
      </c>
      <c r="J17" s="7"/>
      <c r="K17" s="7"/>
      <c r="L17" s="7"/>
      <c r="M17" s="19"/>
    </row>
    <row r="18" spans="1:87" s="42" customFormat="1" ht="18.75" x14ac:dyDescent="0.25">
      <c r="A18" s="15" t="s">
        <v>273</v>
      </c>
      <c r="B18" s="16" t="s">
        <v>339</v>
      </c>
      <c r="C18" s="132">
        <f>Лист1!F186/1000</f>
        <v>348.86</v>
      </c>
      <c r="D18" s="132">
        <f>Лист1!G186/1000</f>
        <v>342.11</v>
      </c>
      <c r="E18" s="132">
        <f>Лист1!H186/1000</f>
        <v>6.75</v>
      </c>
      <c r="F18" s="132">
        <f>Лист1!I186/1000</f>
        <v>0</v>
      </c>
      <c r="G18" s="132">
        <f>Лист1!J186/1000</f>
        <v>345.81</v>
      </c>
      <c r="H18" s="18">
        <f t="shared" si="0"/>
        <v>0.99099999999999999</v>
      </c>
      <c r="I18" s="9">
        <f t="shared" si="1"/>
        <v>-3.05</v>
      </c>
    </row>
    <row r="19" spans="1:87" s="48" customFormat="1" ht="33" x14ac:dyDescent="0.25">
      <c r="A19" s="15" t="s">
        <v>245</v>
      </c>
      <c r="B19" s="16" t="s">
        <v>340</v>
      </c>
      <c r="C19" s="132">
        <f>Лист1!F167/1000</f>
        <v>49.12</v>
      </c>
      <c r="D19" s="132">
        <f>Лист1!G167/1000</f>
        <v>19.82</v>
      </c>
      <c r="E19" s="132">
        <f>Лист1!H167/1000</f>
        <v>29.3</v>
      </c>
      <c r="F19" s="132">
        <f>Лист1!I167/1000</f>
        <v>0</v>
      </c>
      <c r="G19" s="132">
        <f>Лист1!J167/1000</f>
        <v>49.12</v>
      </c>
      <c r="H19" s="119">
        <f t="shared" si="0"/>
        <v>1</v>
      </c>
      <c r="I19" s="9">
        <f t="shared" si="1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</row>
    <row r="20" spans="1:87" ht="18.75" x14ac:dyDescent="0.25">
      <c r="A20" s="51" t="s">
        <v>267</v>
      </c>
      <c r="B20" s="16" t="s">
        <v>341</v>
      </c>
      <c r="C20" s="132">
        <f>Лист1!F181/1000</f>
        <v>28.74</v>
      </c>
      <c r="D20" s="132">
        <f>Лист1!G181/1000</f>
        <v>0.9</v>
      </c>
      <c r="E20" s="132">
        <f>Лист1!H181/1000</f>
        <v>24.84</v>
      </c>
      <c r="F20" s="132">
        <f>Лист1!I181/1000</f>
        <v>3</v>
      </c>
      <c r="G20" s="132">
        <f>Лист1!J181/1000</f>
        <v>27.82</v>
      </c>
      <c r="H20" s="18">
        <f t="shared" si="0"/>
        <v>0.96799999999999997</v>
      </c>
      <c r="I20" s="9">
        <f t="shared" si="1"/>
        <v>-0.92</v>
      </c>
    </row>
    <row r="21" spans="1:87" ht="18.75" x14ac:dyDescent="0.25">
      <c r="A21" s="89" t="s">
        <v>322</v>
      </c>
      <c r="B21" s="90" t="s">
        <v>342</v>
      </c>
      <c r="C21" s="132">
        <f>Лист1!F194/1000</f>
        <v>21.21</v>
      </c>
      <c r="D21" s="133">
        <f>Лист1!G194/1000</f>
        <v>0.42</v>
      </c>
      <c r="E21" s="133">
        <f>Лист1!H194/1000</f>
        <v>20.78</v>
      </c>
      <c r="F21" s="133">
        <f>Лист1!I194/1000</f>
        <v>0</v>
      </c>
      <c r="G21" s="132">
        <f>Лист1!J194/1000</f>
        <v>21.21</v>
      </c>
      <c r="H21" s="120">
        <f t="shared" si="0"/>
        <v>1</v>
      </c>
      <c r="I21" s="9">
        <f t="shared" si="1"/>
        <v>0</v>
      </c>
    </row>
    <row r="22" spans="1:87" s="48" customFormat="1" ht="33" x14ac:dyDescent="0.25">
      <c r="A22" s="54">
        <v>9</v>
      </c>
      <c r="B22" s="16" t="s">
        <v>343</v>
      </c>
      <c r="C22" s="132">
        <f>Лист1!F176/1000</f>
        <v>6.26</v>
      </c>
      <c r="D22" s="132">
        <f>Лист1!G176/1000</f>
        <v>0.86</v>
      </c>
      <c r="E22" s="132">
        <f>Лист1!H176/1000</f>
        <v>5.4</v>
      </c>
      <c r="F22" s="132">
        <f>Лист1!I176/1000</f>
        <v>0</v>
      </c>
      <c r="G22" s="132">
        <f>Лист1!J176/1000</f>
        <v>6.26</v>
      </c>
      <c r="H22" s="119">
        <f t="shared" si="0"/>
        <v>1</v>
      </c>
      <c r="I22" s="9">
        <f t="shared" si="1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</row>
    <row r="23" spans="1:87" s="48" customFormat="1" ht="18.75" x14ac:dyDescent="0.25">
      <c r="A23" s="15" t="s">
        <v>143</v>
      </c>
      <c r="B23" s="16" t="s">
        <v>344</v>
      </c>
      <c r="C23" s="132">
        <f>Лист1!F98/1000</f>
        <v>1.33</v>
      </c>
      <c r="D23" s="132">
        <f>Лист1!G98/1000</f>
        <v>0</v>
      </c>
      <c r="E23" s="132">
        <f>Лист1!H98/1000</f>
        <v>1.33</v>
      </c>
      <c r="F23" s="132">
        <f>Лист1!I98/1000</f>
        <v>0</v>
      </c>
      <c r="G23" s="132">
        <f>Лист1!J98/1000</f>
        <v>1.33</v>
      </c>
      <c r="H23" s="119">
        <f t="shared" si="0"/>
        <v>1</v>
      </c>
      <c r="I23" s="9">
        <f t="shared" si="1"/>
        <v>0</v>
      </c>
      <c r="J23" s="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</row>
    <row r="26" spans="1:87" ht="22.15" customHeight="1" thickBot="1" x14ac:dyDescent="0.3"/>
    <row r="27" spans="1:87" ht="22.15" customHeight="1" thickBot="1" x14ac:dyDescent="0.3">
      <c r="A27" s="168" t="s">
        <v>4</v>
      </c>
      <c r="B27" s="168" t="s">
        <v>333</v>
      </c>
      <c r="C27" s="175" t="s">
        <v>9</v>
      </c>
      <c r="D27" s="176"/>
      <c r="E27" s="176"/>
      <c r="F27" s="176"/>
      <c r="G27" s="177"/>
      <c r="H27" s="178" t="s">
        <v>12</v>
      </c>
    </row>
    <row r="28" spans="1:87" ht="22.15" customHeight="1" thickBot="1" x14ac:dyDescent="0.3">
      <c r="A28" s="173"/>
      <c r="B28" s="173"/>
      <c r="C28" s="181" t="s">
        <v>345</v>
      </c>
      <c r="D28" s="182"/>
      <c r="E28" s="182"/>
      <c r="F28" s="183"/>
      <c r="G28" s="165" t="s">
        <v>346</v>
      </c>
      <c r="H28" s="179"/>
    </row>
    <row r="29" spans="1:87" ht="22.15" customHeight="1" thickBot="1" x14ac:dyDescent="0.3">
      <c r="A29" s="173"/>
      <c r="B29" s="173"/>
      <c r="C29" s="168" t="s">
        <v>15</v>
      </c>
      <c r="D29" s="170" t="s">
        <v>347</v>
      </c>
      <c r="E29" s="171"/>
      <c r="F29" s="172"/>
      <c r="G29" s="166"/>
      <c r="H29" s="179"/>
    </row>
    <row r="30" spans="1:87" ht="21" customHeight="1" thickBot="1" x14ac:dyDescent="0.3">
      <c r="A30" s="174"/>
      <c r="B30" s="174"/>
      <c r="C30" s="169"/>
      <c r="D30" s="122" t="s">
        <v>348</v>
      </c>
      <c r="E30" s="123" t="s">
        <v>349</v>
      </c>
      <c r="F30" s="123" t="s">
        <v>350</v>
      </c>
      <c r="G30" s="167"/>
      <c r="H30" s="180"/>
    </row>
    <row r="31" spans="1:87" ht="21" customHeight="1" thickBot="1" x14ac:dyDescent="0.3">
      <c r="A31" s="124">
        <v>1</v>
      </c>
      <c r="B31" s="125">
        <v>2</v>
      </c>
      <c r="C31" s="125">
        <v>6</v>
      </c>
      <c r="D31" s="125">
        <v>7</v>
      </c>
      <c r="E31" s="125">
        <v>8</v>
      </c>
      <c r="F31" s="125">
        <v>9</v>
      </c>
      <c r="G31" s="125">
        <v>10</v>
      </c>
      <c r="H31" s="126">
        <v>22</v>
      </c>
    </row>
    <row r="32" spans="1:87" ht="21" customHeight="1" thickBot="1" x14ac:dyDescent="0.3">
      <c r="A32" s="124"/>
      <c r="B32" s="127" t="s">
        <v>21</v>
      </c>
      <c r="C32" s="134">
        <f>SUM(D32:F32)</f>
        <v>16915.3</v>
      </c>
      <c r="D32" s="134">
        <f>SUM(D33:D43)</f>
        <v>5655.8</v>
      </c>
      <c r="E32" s="134">
        <f t="shared" ref="E32:F32" si="2">SUM(E33:E43)</f>
        <v>10626.5</v>
      </c>
      <c r="F32" s="134">
        <f t="shared" si="2"/>
        <v>633</v>
      </c>
      <c r="G32" s="134">
        <f>SUM(G33:G43)</f>
        <v>16062.4</v>
      </c>
      <c r="H32" s="137">
        <f>G32/C32</f>
        <v>0.95</v>
      </c>
      <c r="I32" s="9">
        <f>SUM(D32:F32)</f>
        <v>16915.3</v>
      </c>
      <c r="J32" s="9">
        <f>I32-C32</f>
        <v>0</v>
      </c>
      <c r="K32" s="139">
        <f>G32/C32</f>
        <v>0.95</v>
      </c>
      <c r="L32" s="136">
        <f>K32-H32</f>
        <v>0</v>
      </c>
    </row>
    <row r="33" spans="1:12" ht="21" customHeight="1" thickBot="1" x14ac:dyDescent="0.3">
      <c r="A33" s="124">
        <v>1</v>
      </c>
      <c r="B33" s="128" t="s">
        <v>334</v>
      </c>
      <c r="C33" s="135">
        <v>7232.9</v>
      </c>
      <c r="D33" s="135">
        <v>2751.2</v>
      </c>
      <c r="E33" s="135">
        <v>3882.7</v>
      </c>
      <c r="F33" s="135">
        <v>599</v>
      </c>
      <c r="G33" s="135">
        <v>7071.1</v>
      </c>
      <c r="H33" s="137">
        <f>G33/C33</f>
        <v>0.97799999999999998</v>
      </c>
      <c r="I33" s="9">
        <f t="shared" ref="I33:I43" si="3">SUM(D33:F33)</f>
        <v>7232.9</v>
      </c>
      <c r="J33" s="9">
        <f t="shared" ref="J33:J43" si="4">I33-C33</f>
        <v>0</v>
      </c>
      <c r="K33" s="139">
        <f t="shared" ref="K33:K43" si="5">G33/C33</f>
        <v>0.97799999999999998</v>
      </c>
      <c r="L33" s="136">
        <f>K33-H33</f>
        <v>0</v>
      </c>
    </row>
    <row r="34" spans="1:12" ht="17.45" customHeight="1" thickBot="1" x14ac:dyDescent="0.3">
      <c r="A34" s="124">
        <v>2</v>
      </c>
      <c r="B34" s="129" t="s">
        <v>335</v>
      </c>
      <c r="C34" s="135">
        <f>SUM(D34:F34)</f>
        <v>5044.1000000000004</v>
      </c>
      <c r="D34" s="135">
        <v>951.2</v>
      </c>
      <c r="E34" s="135">
        <v>4063.8</v>
      </c>
      <c r="F34" s="135">
        <v>29.1</v>
      </c>
      <c r="G34" s="135">
        <v>4631.8</v>
      </c>
      <c r="H34" s="137">
        <f t="shared" ref="H34:H43" si="6">G34/C34</f>
        <v>0.91800000000000004</v>
      </c>
      <c r="I34" s="9">
        <f t="shared" si="3"/>
        <v>5044.1000000000004</v>
      </c>
      <c r="J34" s="9">
        <f t="shared" si="4"/>
        <v>0</v>
      </c>
      <c r="K34" s="139">
        <f t="shared" si="5"/>
        <v>0.91800000000000004</v>
      </c>
      <c r="L34" s="136">
        <f t="shared" ref="L34:L43" si="7">K34-H34</f>
        <v>0</v>
      </c>
    </row>
    <row r="35" spans="1:12" ht="16.149999999999999" customHeight="1" thickBot="1" x14ac:dyDescent="0.3">
      <c r="A35" s="124">
        <v>3</v>
      </c>
      <c r="B35" s="128" t="s">
        <v>336</v>
      </c>
      <c r="C35" s="135">
        <v>2882.1</v>
      </c>
      <c r="D35" s="135">
        <v>1496.8</v>
      </c>
      <c r="E35" s="135">
        <v>1385.3</v>
      </c>
      <c r="F35" s="135">
        <v>0</v>
      </c>
      <c r="G35" s="135">
        <v>2610.3000000000002</v>
      </c>
      <c r="H35" s="137">
        <f t="shared" si="6"/>
        <v>0.90600000000000003</v>
      </c>
      <c r="I35" s="9">
        <f t="shared" si="3"/>
        <v>2882.1</v>
      </c>
      <c r="J35" s="9">
        <f t="shared" si="4"/>
        <v>0</v>
      </c>
      <c r="K35" s="139">
        <f t="shared" si="5"/>
        <v>0.90600000000000003</v>
      </c>
      <c r="L35" s="136">
        <f t="shared" si="7"/>
        <v>0</v>
      </c>
    </row>
    <row r="36" spans="1:12" ht="17.45" customHeight="1" thickBot="1" x14ac:dyDescent="0.3">
      <c r="A36" s="124">
        <v>4</v>
      </c>
      <c r="B36" s="129" t="s">
        <v>337</v>
      </c>
      <c r="C36" s="135">
        <v>870.2</v>
      </c>
      <c r="D36" s="135">
        <v>83.9</v>
      </c>
      <c r="E36" s="135">
        <v>784.4</v>
      </c>
      <c r="F36" s="135">
        <v>1.9</v>
      </c>
      <c r="G36" s="135">
        <v>867.2</v>
      </c>
      <c r="H36" s="137">
        <f t="shared" si="6"/>
        <v>0.997</v>
      </c>
      <c r="I36" s="9">
        <f t="shared" si="3"/>
        <v>870.2</v>
      </c>
      <c r="J36" s="9">
        <f t="shared" si="4"/>
        <v>0</v>
      </c>
      <c r="K36" s="139">
        <f t="shared" si="5"/>
        <v>0.997</v>
      </c>
      <c r="L36" s="136">
        <f t="shared" si="7"/>
        <v>0</v>
      </c>
    </row>
    <row r="37" spans="1:12" ht="20.45" customHeight="1" thickBot="1" x14ac:dyDescent="0.3">
      <c r="A37" s="124">
        <v>5</v>
      </c>
      <c r="B37" s="127" t="s">
        <v>338</v>
      </c>
      <c r="C37" s="135">
        <v>430.5</v>
      </c>
      <c r="D37" s="135">
        <v>8.6</v>
      </c>
      <c r="E37" s="135">
        <v>421.9</v>
      </c>
      <c r="F37" s="135">
        <v>0</v>
      </c>
      <c r="G37" s="135">
        <v>430.5</v>
      </c>
      <c r="H37" s="138">
        <f t="shared" si="6"/>
        <v>1</v>
      </c>
      <c r="I37" s="9">
        <f t="shared" si="3"/>
        <v>430.5</v>
      </c>
      <c r="J37" s="9">
        <f t="shared" si="4"/>
        <v>0</v>
      </c>
      <c r="K37" s="139">
        <f t="shared" si="5"/>
        <v>1</v>
      </c>
      <c r="L37" s="136">
        <f t="shared" si="7"/>
        <v>0</v>
      </c>
    </row>
    <row r="38" spans="1:12" ht="16.149999999999999" customHeight="1" thickBot="1" x14ac:dyDescent="0.3">
      <c r="A38" s="124">
        <v>6</v>
      </c>
      <c r="B38" s="127" t="s">
        <v>339</v>
      </c>
      <c r="C38" s="135">
        <v>348.9</v>
      </c>
      <c r="D38" s="135">
        <v>342.1</v>
      </c>
      <c r="E38" s="135">
        <v>6.8</v>
      </c>
      <c r="F38" s="135">
        <v>0</v>
      </c>
      <c r="G38" s="135">
        <v>345.8</v>
      </c>
      <c r="H38" s="137">
        <f t="shared" si="6"/>
        <v>0.99099999999999999</v>
      </c>
      <c r="I38" s="9">
        <f t="shared" si="3"/>
        <v>348.9</v>
      </c>
      <c r="J38" s="9">
        <f t="shared" si="4"/>
        <v>0</v>
      </c>
      <c r="K38" s="139">
        <f t="shared" si="5"/>
        <v>0.99099999999999999</v>
      </c>
      <c r="L38" s="136">
        <f t="shared" si="7"/>
        <v>0</v>
      </c>
    </row>
    <row r="39" spans="1:12" ht="17.45" customHeight="1" thickBot="1" x14ac:dyDescent="0.3">
      <c r="A39" s="124">
        <v>7</v>
      </c>
      <c r="B39" s="127" t="s">
        <v>340</v>
      </c>
      <c r="C39" s="135">
        <v>49.1</v>
      </c>
      <c r="D39" s="135">
        <v>19.8</v>
      </c>
      <c r="E39" s="135">
        <v>29.3</v>
      </c>
      <c r="F39" s="135">
        <v>0</v>
      </c>
      <c r="G39" s="135">
        <v>49.1</v>
      </c>
      <c r="H39" s="138">
        <f t="shared" si="6"/>
        <v>1</v>
      </c>
      <c r="I39" s="9">
        <f t="shared" si="3"/>
        <v>49.1</v>
      </c>
      <c r="J39" s="9">
        <f t="shared" si="4"/>
        <v>0</v>
      </c>
      <c r="K39" s="139">
        <f t="shared" si="5"/>
        <v>1</v>
      </c>
      <c r="L39" s="136">
        <f t="shared" si="7"/>
        <v>0</v>
      </c>
    </row>
    <row r="40" spans="1:12" ht="17.45" customHeight="1" thickBot="1" x14ac:dyDescent="0.3">
      <c r="A40" s="124">
        <v>8</v>
      </c>
      <c r="B40" s="127" t="s">
        <v>341</v>
      </c>
      <c r="C40" s="135">
        <v>28.7</v>
      </c>
      <c r="D40" s="135">
        <v>0.9</v>
      </c>
      <c r="E40" s="135">
        <v>24.8</v>
      </c>
      <c r="F40" s="135">
        <v>3</v>
      </c>
      <c r="G40" s="135">
        <v>27.8</v>
      </c>
      <c r="H40" s="137">
        <f t="shared" si="6"/>
        <v>0.96899999999999997</v>
      </c>
      <c r="I40" s="9">
        <f t="shared" si="3"/>
        <v>28.7</v>
      </c>
      <c r="J40" s="9">
        <f t="shared" si="4"/>
        <v>0</v>
      </c>
      <c r="K40" s="139">
        <f t="shared" si="5"/>
        <v>0.96899999999999997</v>
      </c>
      <c r="L40" s="136">
        <f t="shared" si="7"/>
        <v>0</v>
      </c>
    </row>
    <row r="41" spans="1:12" ht="15.75" thickBot="1" x14ac:dyDescent="0.3">
      <c r="A41" s="124">
        <v>9</v>
      </c>
      <c r="B41" s="127" t="s">
        <v>342</v>
      </c>
      <c r="C41" s="135">
        <v>21.2</v>
      </c>
      <c r="D41" s="135">
        <v>0.4</v>
      </c>
      <c r="E41" s="135">
        <v>20.8</v>
      </c>
      <c r="F41" s="135">
        <v>0</v>
      </c>
      <c r="G41" s="135">
        <v>21.2</v>
      </c>
      <c r="H41" s="138">
        <f t="shared" si="6"/>
        <v>1</v>
      </c>
      <c r="I41" s="9">
        <f t="shared" si="3"/>
        <v>21.2</v>
      </c>
      <c r="J41" s="9">
        <f t="shared" si="4"/>
        <v>0</v>
      </c>
      <c r="K41" s="139">
        <f t="shared" si="5"/>
        <v>1</v>
      </c>
      <c r="L41" s="136">
        <f t="shared" si="7"/>
        <v>0</v>
      </c>
    </row>
    <row r="42" spans="1:12" ht="30.75" thickBot="1" x14ac:dyDescent="0.3">
      <c r="A42" s="130">
        <v>10</v>
      </c>
      <c r="B42" s="127" t="s">
        <v>343</v>
      </c>
      <c r="C42" s="135">
        <v>6.3</v>
      </c>
      <c r="D42" s="135">
        <v>0.9</v>
      </c>
      <c r="E42" s="135">
        <v>5.4</v>
      </c>
      <c r="F42" s="135">
        <v>0</v>
      </c>
      <c r="G42" s="135">
        <v>6.3</v>
      </c>
      <c r="H42" s="138">
        <f t="shared" si="6"/>
        <v>1</v>
      </c>
      <c r="I42" s="9">
        <f t="shared" si="3"/>
        <v>6.3</v>
      </c>
      <c r="J42" s="9">
        <f t="shared" si="4"/>
        <v>0</v>
      </c>
      <c r="K42" s="139">
        <f t="shared" si="5"/>
        <v>1</v>
      </c>
      <c r="L42" s="136">
        <f t="shared" si="7"/>
        <v>0</v>
      </c>
    </row>
    <row r="43" spans="1:12" ht="15.75" thickBot="1" x14ac:dyDescent="0.3">
      <c r="A43" s="124">
        <v>11</v>
      </c>
      <c r="B43" s="127" t="s">
        <v>344</v>
      </c>
      <c r="C43" s="135">
        <v>1.3</v>
      </c>
      <c r="D43" s="135">
        <v>0</v>
      </c>
      <c r="E43" s="135">
        <v>1.3</v>
      </c>
      <c r="F43" s="135">
        <v>0</v>
      </c>
      <c r="G43" s="135">
        <v>1.3</v>
      </c>
      <c r="H43" s="138">
        <f t="shared" si="6"/>
        <v>1</v>
      </c>
      <c r="I43" s="9">
        <f t="shared" si="3"/>
        <v>1.3</v>
      </c>
      <c r="J43" s="9">
        <f t="shared" si="4"/>
        <v>0</v>
      </c>
      <c r="K43" s="139">
        <f t="shared" si="5"/>
        <v>1</v>
      </c>
      <c r="L43" s="136">
        <f t="shared" si="7"/>
        <v>0</v>
      </c>
    </row>
    <row r="45" spans="1:12" x14ac:dyDescent="0.25">
      <c r="C45" s="85">
        <f>SUM(C33:C43)-C32</f>
        <v>0</v>
      </c>
      <c r="D45" s="85">
        <f t="shared" ref="D45:G45" si="8">SUM(D33:D43)-D32</f>
        <v>0</v>
      </c>
      <c r="E45" s="85">
        <f t="shared" si="8"/>
        <v>0</v>
      </c>
      <c r="F45" s="85">
        <f t="shared" si="8"/>
        <v>0</v>
      </c>
      <c r="G45" s="85">
        <f t="shared" si="8"/>
        <v>0</v>
      </c>
    </row>
  </sheetData>
  <customSheetViews>
    <customSheetView guid="{BBEC8D89-41B8-4A1B-A028-13A4736FED92}">
      <selection sqref="A1:XFD1048576"/>
      <pageMargins left="0.7" right="0.7" top="0.75" bottom="0.75" header="0.3" footer="0.3"/>
    </customSheetView>
  </customSheetViews>
  <mergeCells count="15">
    <mergeCell ref="C9:F9"/>
    <mergeCell ref="G9:G10"/>
    <mergeCell ref="G28:G30"/>
    <mergeCell ref="C29:C30"/>
    <mergeCell ref="A5:H6"/>
    <mergeCell ref="A8:A10"/>
    <mergeCell ref="B8:B10"/>
    <mergeCell ref="C8:G8"/>
    <mergeCell ref="H8:H10"/>
    <mergeCell ref="D29:F29"/>
    <mergeCell ref="A27:A30"/>
    <mergeCell ref="B27:B30"/>
    <mergeCell ref="C27:G27"/>
    <mergeCell ref="H27:H30"/>
    <mergeCell ref="C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Лист1</vt:lpstr>
      <vt:lpstr>Лист4</vt:lpstr>
      <vt:lpstr>Лист5</vt:lpstr>
      <vt:lpstr>Лист6</vt:lpstr>
      <vt:lpstr>Лист7</vt:lpstr>
      <vt:lpstr>Лист2</vt:lpstr>
      <vt:lpstr>Лист3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2026-01-28T03:02:16Z</dcterms:modified>
</cp:coreProperties>
</file>