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70" yWindow="-240" windowWidth="23310" windowHeight="1305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Лист1!$E$15:$E$244</definedName>
    <definedName name="Z_77984228_E82F_4F8D_9DE5_B74C2AD346E6_.wvu.FilterData" localSheetId="0" hidden="1">Лист1!$E$15:$E$244</definedName>
    <definedName name="Z_77984228_E82F_4F8D_9DE5_B74C2AD346E6_.wvu.PrintArea" localSheetId="0" hidden="1">Лист1!$A$5:$V$244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Лист1!$E$15:$E$244</definedName>
    <definedName name="Z_8DBC8541_9868_41A7_9A9F_A27FC80CBA37_.wvu.PrintArea" localSheetId="0" hidden="1">Лист1!$A$5:$V$244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Лист1!$E$15:$E$244</definedName>
    <definedName name="Z_BABD61A3_6A51_407B_8C81_60ED34B253AA_.wvu.PrintArea" localSheetId="0" hidden="1">Лист1!$A$5:$V$244</definedName>
    <definedName name="Z_BABD61A3_6A51_407B_8C81_60ED34B253AA_.wvu.PrintTitles" localSheetId="0" hidden="1">Лист1!$8:$11</definedName>
    <definedName name="Z_BABD61A3_6A51_407B_8C81_60ED34B253AA_.wvu.Rows" localSheetId="0" hidden="1">Лист1!$185:$186</definedName>
    <definedName name="Z_CFE875CB_1045_45F7_825E_02100661E885_.wvu.FilterData" localSheetId="0" hidden="1">Лист1!$A$11:$V$244</definedName>
    <definedName name="Z_CFE875CB_1045_45F7_825E_02100661E885_.wvu.PrintArea" localSheetId="0" hidden="1">Лист1!$A$5:$V$244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Лист1!$E$15:$E$244</definedName>
    <definedName name="Z_FE09AB06_1ECE_4486_BCA1_E9D85830708B_.wvu.PrintArea" localSheetId="0" hidden="1">Лист1!$A$1:$V$244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Лист1!$1:$4,Лист1!$184:$186</definedName>
    <definedName name="_xlnm.Print_Titles" localSheetId="0">Лист1!$8:$11</definedName>
    <definedName name="_xlnm.Print_Area" localSheetId="0">Лист1!$A$5:$V$244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pvn - Личное представление" guid="{BABD61A3-6A51-407B-8C81-60ED34B253AA}" mergeInterval="0" personalView="1" maximized="1" xWindow="1" yWindow="1" windowWidth="1916" windowHeight="846" activeSheetId="1"/>
  </customWorkbookViews>
</workbook>
</file>

<file path=xl/calcChain.xml><?xml version="1.0" encoding="utf-8"?>
<calcChain xmlns="http://schemas.openxmlformats.org/spreadsheetml/2006/main">
  <c r="F224" i="1"/>
  <c r="F194"/>
  <c r="F38"/>
  <c r="J100"/>
  <c r="S12"/>
  <c r="O12"/>
  <c r="T237"/>
  <c r="U237"/>
  <c r="S237"/>
  <c r="P237"/>
  <c r="P232" s="1"/>
  <c r="Q237"/>
  <c r="O237"/>
  <c r="L237"/>
  <c r="M237"/>
  <c r="M232" s="1"/>
  <c r="K237"/>
  <c r="K232" s="1"/>
  <c r="H237"/>
  <c r="I237"/>
  <c r="I232" s="1"/>
  <c r="G237"/>
  <c r="Q232"/>
  <c r="L232"/>
  <c r="V239"/>
  <c r="R239"/>
  <c r="N236"/>
  <c r="N239"/>
  <c r="J239"/>
  <c r="F239"/>
  <c r="G219"/>
  <c r="G214"/>
  <c r="G207"/>
  <c r="G196"/>
  <c r="G191"/>
  <c r="G179"/>
  <c r="G164"/>
  <c r="G156"/>
  <c r="G145"/>
  <c r="G131"/>
  <c r="G122"/>
  <c r="G117"/>
  <c r="G112"/>
  <c r="G98"/>
  <c r="G91"/>
  <c r="G87"/>
  <c r="G71"/>
  <c r="G59"/>
  <c r="G56"/>
  <c r="G50"/>
  <c r="G46"/>
  <c r="G42"/>
  <c r="G30"/>
  <c r="G21"/>
  <c r="T219"/>
  <c r="U219"/>
  <c r="S219"/>
  <c r="P219"/>
  <c r="O219"/>
  <c r="L219"/>
  <c r="M219"/>
  <c r="K219"/>
  <c r="H219"/>
  <c r="I219"/>
  <c r="T240"/>
  <c r="U240"/>
  <c r="S240"/>
  <c r="P240"/>
  <c r="Q240"/>
  <c r="O240"/>
  <c r="L240"/>
  <c r="M240"/>
  <c r="K240"/>
  <c r="H240"/>
  <c r="I240"/>
  <c r="G240"/>
  <c r="R242"/>
  <c r="N242"/>
  <c r="J242"/>
  <c r="F242"/>
  <c r="V242" s="1"/>
  <c r="T229"/>
  <c r="U229"/>
  <c r="S229"/>
  <c r="P229"/>
  <c r="Q229"/>
  <c r="O229"/>
  <c r="L229"/>
  <c r="M229"/>
  <c r="K229"/>
  <c r="H229"/>
  <c r="I229"/>
  <c r="G229"/>
  <c r="R159"/>
  <c r="N159"/>
  <c r="J159"/>
  <c r="F159"/>
  <c r="V159" s="1"/>
  <c r="R150"/>
  <c r="N150"/>
  <c r="J150"/>
  <c r="F150"/>
  <c r="K145"/>
  <c r="T141"/>
  <c r="U141"/>
  <c r="S141"/>
  <c r="P141"/>
  <c r="Q141"/>
  <c r="O141"/>
  <c r="L141"/>
  <c r="M141"/>
  <c r="K141"/>
  <c r="H141"/>
  <c r="I141"/>
  <c r="G141"/>
  <c r="R143"/>
  <c r="N143"/>
  <c r="J143"/>
  <c r="F143"/>
  <c r="T131"/>
  <c r="U131"/>
  <c r="S131"/>
  <c r="P131"/>
  <c r="Q131"/>
  <c r="O131"/>
  <c r="L131"/>
  <c r="M131"/>
  <c r="K131"/>
  <c r="H131"/>
  <c r="I131"/>
  <c r="N135"/>
  <c r="J135"/>
  <c r="F135"/>
  <c r="H112"/>
  <c r="I112"/>
  <c r="L112"/>
  <c r="M112"/>
  <c r="K112"/>
  <c r="O112"/>
  <c r="Q112"/>
  <c r="P112"/>
  <c r="T112"/>
  <c r="U112"/>
  <c r="S112"/>
  <c r="R116"/>
  <c r="N116"/>
  <c r="J116"/>
  <c r="F116"/>
  <c r="V116" s="1"/>
  <c r="R38"/>
  <c r="N38"/>
  <c r="J38"/>
  <c r="V38" s="1"/>
  <c r="L34"/>
  <c r="M34"/>
  <c r="K34"/>
  <c r="G34"/>
  <c r="H34"/>
  <c r="J36"/>
  <c r="P34"/>
  <c r="Q34"/>
  <c r="O34"/>
  <c r="N36"/>
  <c r="T34"/>
  <c r="U34"/>
  <c r="S34"/>
  <c r="R36"/>
  <c r="F36"/>
  <c r="I34"/>
  <c r="R82"/>
  <c r="R83"/>
  <c r="N82"/>
  <c r="N83"/>
  <c r="J82"/>
  <c r="V82" s="1"/>
  <c r="J83"/>
  <c r="F83"/>
  <c r="F82"/>
  <c r="R80"/>
  <c r="N80"/>
  <c r="J80"/>
  <c r="F80"/>
  <c r="R76"/>
  <c r="N76"/>
  <c r="J76"/>
  <c r="F76"/>
  <c r="R26"/>
  <c r="N26"/>
  <c r="J26"/>
  <c r="V26" s="1"/>
  <c r="F26"/>
  <c r="T101"/>
  <c r="U101"/>
  <c r="S101"/>
  <c r="P101"/>
  <c r="Q101"/>
  <c r="O101"/>
  <c r="L101"/>
  <c r="M101"/>
  <c r="K101"/>
  <c r="H101"/>
  <c r="I101"/>
  <c r="G101"/>
  <c r="R103"/>
  <c r="N103"/>
  <c r="J103"/>
  <c r="F103"/>
  <c r="R68"/>
  <c r="N68"/>
  <c r="J68"/>
  <c r="V68" s="1"/>
  <c r="F68"/>
  <c r="T59"/>
  <c r="U59"/>
  <c r="S59"/>
  <c r="P59"/>
  <c r="Q59"/>
  <c r="O59"/>
  <c r="L59"/>
  <c r="M59"/>
  <c r="K59"/>
  <c r="H59"/>
  <c r="I59"/>
  <c r="R69"/>
  <c r="N69"/>
  <c r="J69"/>
  <c r="F69"/>
  <c r="V69" s="1"/>
  <c r="R63"/>
  <c r="N63"/>
  <c r="J63"/>
  <c r="F63"/>
  <c r="T196"/>
  <c r="U196"/>
  <c r="S196"/>
  <c r="P196"/>
  <c r="Q196"/>
  <c r="O196"/>
  <c r="L196"/>
  <c r="M196"/>
  <c r="K196"/>
  <c r="H196"/>
  <c r="I196"/>
  <c r="R205"/>
  <c r="N205"/>
  <c r="J205"/>
  <c r="F205"/>
  <c r="R210"/>
  <c r="N210"/>
  <c r="J210"/>
  <c r="F210"/>
  <c r="H232" l="1"/>
  <c r="R237"/>
  <c r="N237"/>
  <c r="O232"/>
  <c r="J237"/>
  <c r="F237"/>
  <c r="G232"/>
  <c r="V76"/>
  <c r="V80"/>
  <c r="V210"/>
  <c r="V63"/>
  <c r="N101"/>
  <c r="V83"/>
  <c r="G41"/>
  <c r="R240"/>
  <c r="N240"/>
  <c r="J240"/>
  <c r="F240"/>
  <c r="V135"/>
  <c r="V205"/>
  <c r="V143"/>
  <c r="J141"/>
  <c r="V150"/>
  <c r="R141"/>
  <c r="N141"/>
  <c r="F141"/>
  <c r="V141" s="1"/>
  <c r="V36"/>
  <c r="V103"/>
  <c r="R101"/>
  <c r="J101"/>
  <c r="F101"/>
  <c r="V237" l="1"/>
  <c r="V240"/>
  <c r="V101"/>
  <c r="R223" l="1"/>
  <c r="Q219"/>
  <c r="N223"/>
  <c r="J223"/>
  <c r="F223"/>
  <c r="S225"/>
  <c r="R222"/>
  <c r="N222"/>
  <c r="J222"/>
  <c r="F222"/>
  <c r="V222" s="1"/>
  <c r="T233"/>
  <c r="U233"/>
  <c r="S233"/>
  <c r="P233"/>
  <c r="Q233"/>
  <c r="O233"/>
  <c r="L233"/>
  <c r="M233"/>
  <c r="K233"/>
  <c r="H233"/>
  <c r="I233"/>
  <c r="G233"/>
  <c r="T232"/>
  <c r="U232"/>
  <c r="F235"/>
  <c r="F236"/>
  <c r="R235"/>
  <c r="R236"/>
  <c r="N235"/>
  <c r="J235"/>
  <c r="V235" s="1"/>
  <c r="J236"/>
  <c r="R231"/>
  <c r="N231"/>
  <c r="J231"/>
  <c r="F231"/>
  <c r="U228"/>
  <c r="S228"/>
  <c r="O228"/>
  <c r="L228"/>
  <c r="M228"/>
  <c r="K228"/>
  <c r="H228"/>
  <c r="I228"/>
  <c r="G228"/>
  <c r="P228"/>
  <c r="Q228"/>
  <c r="F216"/>
  <c r="T228"/>
  <c r="T145"/>
  <c r="U145"/>
  <c r="S145"/>
  <c r="Q145"/>
  <c r="P145"/>
  <c r="O145"/>
  <c r="M145"/>
  <c r="L145"/>
  <c r="I145"/>
  <c r="H145"/>
  <c r="R151"/>
  <c r="N151"/>
  <c r="J151"/>
  <c r="F151"/>
  <c r="K128"/>
  <c r="N51" i="3"/>
  <c r="Q51" s="1"/>
  <c r="M51"/>
  <c r="P51" s="1"/>
  <c r="L51"/>
  <c r="O51" s="1"/>
  <c r="N50"/>
  <c r="Q50" s="1"/>
  <c r="M50"/>
  <c r="P50" s="1"/>
  <c r="L50"/>
  <c r="O50" s="1"/>
  <c r="N49"/>
  <c r="Q49" s="1"/>
  <c r="M49"/>
  <c r="P49" s="1"/>
  <c r="L49"/>
  <c r="O49" s="1"/>
  <c r="N48"/>
  <c r="Q48" s="1"/>
  <c r="M48"/>
  <c r="P48" s="1"/>
  <c r="L48"/>
  <c r="O48" s="1"/>
  <c r="N47"/>
  <c r="Q47" s="1"/>
  <c r="M47"/>
  <c r="P47" s="1"/>
  <c r="L47"/>
  <c r="O47" s="1"/>
  <c r="N46"/>
  <c r="Q46" s="1"/>
  <c r="M46"/>
  <c r="P46" s="1"/>
  <c r="L46"/>
  <c r="O46" s="1"/>
  <c r="N45"/>
  <c r="Q45" s="1"/>
  <c r="M45"/>
  <c r="P45" s="1"/>
  <c r="L45"/>
  <c r="O45" s="1"/>
  <c r="N44"/>
  <c r="Q44" s="1"/>
  <c r="M44"/>
  <c r="P44" s="1"/>
  <c r="L44"/>
  <c r="O44" s="1"/>
  <c r="N43"/>
  <c r="Q43" s="1"/>
  <c r="M43"/>
  <c r="P43" s="1"/>
  <c r="L43"/>
  <c r="O43" s="1"/>
  <c r="N42"/>
  <c r="Q42" s="1"/>
  <c r="M42"/>
  <c r="P42" s="1"/>
  <c r="L42"/>
  <c r="O42" s="1"/>
  <c r="N41"/>
  <c r="Q41" s="1"/>
  <c r="M41"/>
  <c r="P41" s="1"/>
  <c r="L41"/>
  <c r="O41" s="1"/>
  <c r="N40"/>
  <c r="Q40" s="1"/>
  <c r="M40"/>
  <c r="P40" s="1"/>
  <c r="L40"/>
  <c r="O40" s="1"/>
  <c r="N39"/>
  <c r="Q39" s="1"/>
  <c r="M39"/>
  <c r="P39" s="1"/>
  <c r="L39"/>
  <c r="O39" s="1"/>
  <c r="F52"/>
  <c r="H52"/>
  <c r="H53" s="1"/>
  <c r="G52"/>
  <c r="G53" s="1"/>
  <c r="F53"/>
  <c r="E52"/>
  <c r="E53" s="1"/>
  <c r="D52"/>
  <c r="D53" s="1"/>
  <c r="C52"/>
  <c r="C53" s="1"/>
  <c r="E5"/>
  <c r="D6"/>
  <c r="D7"/>
  <c r="I7" s="1"/>
  <c r="C9"/>
  <c r="C10"/>
  <c r="I10" s="1"/>
  <c r="C11"/>
  <c r="I17"/>
  <c r="I16"/>
  <c r="I15"/>
  <c r="I14"/>
  <c r="I13"/>
  <c r="I12"/>
  <c r="I11"/>
  <c r="I9"/>
  <c r="I8"/>
  <c r="I6"/>
  <c r="D5"/>
  <c r="E19"/>
  <c r="V231" i="1" l="1"/>
  <c r="V223"/>
  <c r="V236"/>
  <c r="R233"/>
  <c r="S232"/>
  <c r="N233"/>
  <c r="J233"/>
  <c r="F233"/>
  <c r="R232"/>
  <c r="N232"/>
  <c r="J232"/>
  <c r="F232"/>
  <c r="R229"/>
  <c r="N229"/>
  <c r="J229"/>
  <c r="F229"/>
  <c r="R228"/>
  <c r="N228"/>
  <c r="J228"/>
  <c r="F228"/>
  <c r="C5" i="3"/>
  <c r="C19" s="1"/>
  <c r="V151" i="1"/>
  <c r="F145"/>
  <c r="D19" i="3"/>
  <c r="V233" i="1" l="1"/>
  <c r="V232"/>
  <c r="V229"/>
  <c r="V228"/>
  <c r="I5" i="3"/>
  <c r="G22" i="2"/>
  <c r="G21"/>
  <c r="D22"/>
  <c r="D21"/>
  <c r="H22"/>
  <c r="E22"/>
  <c r="H21"/>
  <c r="F21"/>
  <c r="E21"/>
  <c r="C21"/>
  <c r="F17" i="1"/>
  <c r="R39"/>
  <c r="N39"/>
  <c r="J39"/>
  <c r="F39"/>
  <c r="R37"/>
  <c r="N37"/>
  <c r="J37"/>
  <c r="F37"/>
  <c r="G15"/>
  <c r="G13" s="1"/>
  <c r="V37" l="1"/>
  <c r="I21" i="2"/>
  <c r="K21"/>
  <c r="K22"/>
  <c r="J22"/>
  <c r="J21"/>
  <c r="V39" i="1"/>
  <c r="F34"/>
  <c r="L15"/>
  <c r="K15"/>
  <c r="I164"/>
  <c r="M50" l="1"/>
  <c r="K50"/>
  <c r="J55"/>
  <c r="T50"/>
  <c r="U50"/>
  <c r="S50"/>
  <c r="P50"/>
  <c r="Q50"/>
  <c r="O50"/>
  <c r="I50"/>
  <c r="H50"/>
  <c r="L50"/>
  <c r="T122"/>
  <c r="U122"/>
  <c r="S122"/>
  <c r="P122"/>
  <c r="Q122"/>
  <c r="O122"/>
  <c r="L122"/>
  <c r="M122"/>
  <c r="K122"/>
  <c r="H122"/>
  <c r="I122"/>
  <c r="R125"/>
  <c r="N125"/>
  <c r="J125"/>
  <c r="F125"/>
  <c r="O156"/>
  <c r="K156"/>
  <c r="R202"/>
  <c r="N202"/>
  <c r="J202"/>
  <c r="F202"/>
  <c r="V202" l="1"/>
  <c r="V125"/>
  <c r="P164"/>
  <c r="L164"/>
  <c r="T164"/>
  <c r="U164"/>
  <c r="S164"/>
  <c r="Q164"/>
  <c r="O164"/>
  <c r="M164"/>
  <c r="K164"/>
  <c r="H164"/>
  <c r="R178"/>
  <c r="N178"/>
  <c r="J178"/>
  <c r="F178"/>
  <c r="H117"/>
  <c r="K117"/>
  <c r="J121"/>
  <c r="F121"/>
  <c r="V178" l="1"/>
  <c r="F55"/>
  <c r="V55" s="1"/>
  <c r="J176"/>
  <c r="J166"/>
  <c r="J158"/>
  <c r="J154"/>
  <c r="J147"/>
  <c r="J119"/>
  <c r="J114"/>
  <c r="J110"/>
  <c r="J90"/>
  <c r="J89"/>
  <c r="J58"/>
  <c r="J49"/>
  <c r="J48"/>
  <c r="J45"/>
  <c r="J44"/>
  <c r="J174"/>
  <c r="J173"/>
  <c r="J97"/>
  <c r="J96"/>
  <c r="J95"/>
  <c r="J94"/>
  <c r="J93"/>
  <c r="J67"/>
  <c r="J66"/>
  <c r="J64"/>
  <c r="J62"/>
  <c r="J61"/>
  <c r="J65"/>
  <c r="H71" l="1"/>
  <c r="M71"/>
  <c r="L71"/>
  <c r="K71"/>
  <c r="N136"/>
  <c r="R136"/>
  <c r="J136"/>
  <c r="F136"/>
  <c r="J54"/>
  <c r="F54"/>
  <c r="R18"/>
  <c r="N18"/>
  <c r="J18"/>
  <c r="F18"/>
  <c r="V136" l="1"/>
  <c r="V54"/>
  <c r="F50"/>
  <c r="V18"/>
  <c r="J131"/>
  <c r="F219"/>
  <c r="T225"/>
  <c r="U225"/>
  <c r="P225"/>
  <c r="Q225"/>
  <c r="O225"/>
  <c r="L225"/>
  <c r="M225"/>
  <c r="K225"/>
  <c r="J227"/>
  <c r="H225"/>
  <c r="I225"/>
  <c r="G225"/>
  <c r="F227"/>
  <c r="N227"/>
  <c r="R227"/>
  <c r="O91"/>
  <c r="K91"/>
  <c r="R221"/>
  <c r="N221"/>
  <c r="J221"/>
  <c r="G213"/>
  <c r="F221"/>
  <c r="F217"/>
  <c r="M218" l="1"/>
  <c r="P218"/>
  <c r="O218"/>
  <c r="U218"/>
  <c r="L218"/>
  <c r="S218"/>
  <c r="H218"/>
  <c r="Q218"/>
  <c r="K218"/>
  <c r="T218"/>
  <c r="G218"/>
  <c r="I218"/>
  <c r="J225"/>
  <c r="R225"/>
  <c r="N225"/>
  <c r="F225"/>
  <c r="V227"/>
  <c r="V221"/>
  <c r="N219"/>
  <c r="R219"/>
  <c r="J219"/>
  <c r="L108"/>
  <c r="M108"/>
  <c r="K108"/>
  <c r="J108"/>
  <c r="I71"/>
  <c r="R74"/>
  <c r="N74"/>
  <c r="J74"/>
  <c r="F74"/>
  <c r="H24" i="2" l="1"/>
  <c r="E24"/>
  <c r="G24"/>
  <c r="F218" i="1"/>
  <c r="C24" i="2" s="1"/>
  <c r="B14" i="3" s="1"/>
  <c r="J14" s="1"/>
  <c r="D24" i="2"/>
  <c r="J218" i="1"/>
  <c r="F24" i="2" s="1"/>
  <c r="N218" i="1"/>
  <c r="R218"/>
  <c r="V225"/>
  <c r="V74"/>
  <c r="V219"/>
  <c r="O117"/>
  <c r="R170"/>
  <c r="N170"/>
  <c r="J169"/>
  <c r="J170"/>
  <c r="F170"/>
  <c r="R53"/>
  <c r="N53"/>
  <c r="J53"/>
  <c r="J52"/>
  <c r="F53"/>
  <c r="K24" i="2" l="1"/>
  <c r="J24"/>
  <c r="G14" i="3"/>
  <c r="H14" s="1"/>
  <c r="I24" i="2"/>
  <c r="J50" i="1"/>
  <c r="V218"/>
  <c r="V53"/>
  <c r="V170"/>
  <c r="F117"/>
  <c r="S71"/>
  <c r="O71"/>
  <c r="J73"/>
  <c r="J75"/>
  <c r="J77"/>
  <c r="J78"/>
  <c r="J79"/>
  <c r="J81"/>
  <c r="J84"/>
  <c r="J85"/>
  <c r="J86"/>
  <c r="R85"/>
  <c r="N85"/>
  <c r="F85"/>
  <c r="T207"/>
  <c r="U207"/>
  <c r="S207"/>
  <c r="R212"/>
  <c r="P207"/>
  <c r="Q207"/>
  <c r="O207"/>
  <c r="L207"/>
  <c r="M207"/>
  <c r="K207"/>
  <c r="H207"/>
  <c r="I207"/>
  <c r="N212"/>
  <c r="J212"/>
  <c r="F212"/>
  <c r="M15"/>
  <c r="V50" l="1"/>
  <c r="V212"/>
  <c r="V85"/>
  <c r="R207"/>
  <c r="J207"/>
  <c r="J40"/>
  <c r="J32"/>
  <c r="J33"/>
  <c r="K30"/>
  <c r="J24"/>
  <c r="J25"/>
  <c r="J27"/>
  <c r="J28"/>
  <c r="J29"/>
  <c r="J23"/>
  <c r="F23"/>
  <c r="L21"/>
  <c r="M21"/>
  <c r="K21"/>
  <c r="J19"/>
  <c r="J20"/>
  <c r="J17"/>
  <c r="J15"/>
  <c r="V23" l="1"/>
  <c r="V17"/>
  <c r="J21"/>
  <c r="J34"/>
  <c r="K13"/>
  <c r="K42"/>
  <c r="J126"/>
  <c r="J124"/>
  <c r="F124"/>
  <c r="L137"/>
  <c r="M137"/>
  <c r="K137"/>
  <c r="K127" s="1"/>
  <c r="V124" l="1"/>
  <c r="J139"/>
  <c r="J140"/>
  <c r="J133"/>
  <c r="J137"/>
  <c r="I137"/>
  <c r="R119" l="1"/>
  <c r="N119"/>
  <c r="F119"/>
  <c r="V119" s="1"/>
  <c r="T15"/>
  <c r="U15"/>
  <c r="S15"/>
  <c r="P15"/>
  <c r="Q15"/>
  <c r="O15"/>
  <c r="H15"/>
  <c r="R17"/>
  <c r="N17"/>
  <c r="T21"/>
  <c r="U21"/>
  <c r="S21"/>
  <c r="P21"/>
  <c r="Q21"/>
  <c r="O21"/>
  <c r="H21"/>
  <c r="I21"/>
  <c r="I15"/>
  <c r="R166"/>
  <c r="N166"/>
  <c r="F166"/>
  <c r="V166" s="1"/>
  <c r="T152"/>
  <c r="U152"/>
  <c r="S152"/>
  <c r="P152"/>
  <c r="Q152"/>
  <c r="O152"/>
  <c r="H152"/>
  <c r="I152"/>
  <c r="K152"/>
  <c r="L152"/>
  <c r="M152"/>
  <c r="G152"/>
  <c r="F154"/>
  <c r="V154" s="1"/>
  <c r="N154"/>
  <c r="R154"/>
  <c r="N147"/>
  <c r="F147"/>
  <c r="V147" s="1"/>
  <c r="U137"/>
  <c r="T137"/>
  <c r="S137"/>
  <c r="Q137"/>
  <c r="P137"/>
  <c r="O137"/>
  <c r="R140"/>
  <c r="R139"/>
  <c r="N140"/>
  <c r="N139"/>
  <c r="G137"/>
  <c r="H137"/>
  <c r="F140"/>
  <c r="V140" s="1"/>
  <c r="F139"/>
  <c r="V139" s="1"/>
  <c r="T117"/>
  <c r="U117"/>
  <c r="S117"/>
  <c r="P117"/>
  <c r="Q117"/>
  <c r="R114"/>
  <c r="N114"/>
  <c r="F114"/>
  <c r="V114" s="1"/>
  <c r="R40"/>
  <c r="N40"/>
  <c r="F40"/>
  <c r="V40" s="1"/>
  <c r="R176"/>
  <c r="N176"/>
  <c r="F176"/>
  <c r="V176" s="1"/>
  <c r="R173"/>
  <c r="R174"/>
  <c r="N174"/>
  <c r="N173"/>
  <c r="F173"/>
  <c r="V173" s="1"/>
  <c r="F174"/>
  <c r="V174" s="1"/>
  <c r="R169"/>
  <c r="F169"/>
  <c r="V169" s="1"/>
  <c r="N169"/>
  <c r="F171"/>
  <c r="J171"/>
  <c r="N171"/>
  <c r="R171"/>
  <c r="T156"/>
  <c r="U156"/>
  <c r="S156"/>
  <c r="P156"/>
  <c r="Q156"/>
  <c r="H156"/>
  <c r="I156"/>
  <c r="R158"/>
  <c r="N158"/>
  <c r="F158"/>
  <c r="V158" s="1"/>
  <c r="R133"/>
  <c r="N133"/>
  <c r="F133"/>
  <c r="V133" s="1"/>
  <c r="F134"/>
  <c r="J134"/>
  <c r="N134"/>
  <c r="R134"/>
  <c r="R126"/>
  <c r="N126"/>
  <c r="F126"/>
  <c r="V126" s="1"/>
  <c r="T71"/>
  <c r="U71"/>
  <c r="P71"/>
  <c r="Q71"/>
  <c r="R86"/>
  <c r="N86"/>
  <c r="F86"/>
  <c r="V86" s="1"/>
  <c r="R95"/>
  <c r="R96"/>
  <c r="R97"/>
  <c r="N95"/>
  <c r="N96"/>
  <c r="N97"/>
  <c r="F95"/>
  <c r="V95" s="1"/>
  <c r="F96"/>
  <c r="V96" s="1"/>
  <c r="F97"/>
  <c r="V97" s="1"/>
  <c r="H91"/>
  <c r="I91"/>
  <c r="P91"/>
  <c r="Q91"/>
  <c r="T91"/>
  <c r="S91"/>
  <c r="R93"/>
  <c r="F93"/>
  <c r="V93" s="1"/>
  <c r="N93"/>
  <c r="R90"/>
  <c r="N90"/>
  <c r="F90"/>
  <c r="V90" s="1"/>
  <c r="R81"/>
  <c r="N81"/>
  <c r="F81"/>
  <c r="V81" s="1"/>
  <c r="R77"/>
  <c r="N77"/>
  <c r="F77"/>
  <c r="V77" s="1"/>
  <c r="R75"/>
  <c r="N75"/>
  <c r="F75"/>
  <c r="V75" s="1"/>
  <c r="R19"/>
  <c r="R20"/>
  <c r="N19"/>
  <c r="N20"/>
  <c r="F19"/>
  <c r="V19" s="1"/>
  <c r="F20"/>
  <c r="V20" s="1"/>
  <c r="L120"/>
  <c r="L117" s="1"/>
  <c r="S105"/>
  <c r="T105"/>
  <c r="O105"/>
  <c r="P105"/>
  <c r="O42"/>
  <c r="P42"/>
  <c r="S42"/>
  <c r="T42"/>
  <c r="L42"/>
  <c r="M42"/>
  <c r="V171" l="1"/>
  <c r="F15"/>
  <c r="H111"/>
  <c r="E14" i="2" s="1"/>
  <c r="V134" i="1"/>
  <c r="J117"/>
  <c r="V117" s="1"/>
  <c r="F122"/>
  <c r="I111"/>
  <c r="F21"/>
  <c r="V21" s="1"/>
  <c r="N21"/>
  <c r="R34"/>
  <c r="R21"/>
  <c r="F137"/>
  <c r="V137" s="1"/>
  <c r="R137"/>
  <c r="N137"/>
  <c r="V34"/>
  <c r="N34"/>
  <c r="J115"/>
  <c r="J120"/>
  <c r="J42"/>
  <c r="L128"/>
  <c r="L127" l="1"/>
  <c r="H19" i="2" s="1"/>
  <c r="R149" i="1"/>
  <c r="N149"/>
  <c r="J149"/>
  <c r="F149"/>
  <c r="V149" l="1"/>
  <c r="F67"/>
  <c r="V67" s="1"/>
  <c r="N67"/>
  <c r="R67"/>
  <c r="F84" l="1"/>
  <c r="V84" s="1"/>
  <c r="N84"/>
  <c r="R84"/>
  <c r="L56" l="1"/>
  <c r="K56"/>
  <c r="R198" l="1"/>
  <c r="R199"/>
  <c r="R200"/>
  <c r="R201"/>
  <c r="R203"/>
  <c r="N198"/>
  <c r="N199"/>
  <c r="N200"/>
  <c r="N201"/>
  <c r="N203"/>
  <c r="J198"/>
  <c r="J199"/>
  <c r="J200"/>
  <c r="J201"/>
  <c r="J203"/>
  <c r="F198"/>
  <c r="F199"/>
  <c r="F200"/>
  <c r="F201"/>
  <c r="F203"/>
  <c r="G188"/>
  <c r="T184"/>
  <c r="U184"/>
  <c r="S184"/>
  <c r="P184"/>
  <c r="Q184"/>
  <c r="O184"/>
  <c r="L184"/>
  <c r="H20" i="2" s="1"/>
  <c r="M184" i="1"/>
  <c r="K184"/>
  <c r="H184"/>
  <c r="E20" i="2" s="1"/>
  <c r="I184" i="1"/>
  <c r="G184"/>
  <c r="R186"/>
  <c r="N186"/>
  <c r="J186"/>
  <c r="F22" i="2" s="1"/>
  <c r="F186" i="1"/>
  <c r="C22" i="2" s="1"/>
  <c r="R167" i="1"/>
  <c r="N167"/>
  <c r="J167"/>
  <c r="F167"/>
  <c r="J145"/>
  <c r="V145" s="1"/>
  <c r="N161"/>
  <c r="R161"/>
  <c r="J161"/>
  <c r="F161"/>
  <c r="R148"/>
  <c r="N148"/>
  <c r="J148"/>
  <c r="F148"/>
  <c r="T128"/>
  <c r="T127" s="1"/>
  <c r="U128"/>
  <c r="U127" s="1"/>
  <c r="S128"/>
  <c r="S127" s="1"/>
  <c r="P128"/>
  <c r="P127" s="1"/>
  <c r="Q128"/>
  <c r="Q127" s="1"/>
  <c r="O128"/>
  <c r="O127" s="1"/>
  <c r="R130"/>
  <c r="M128"/>
  <c r="M127" s="1"/>
  <c r="H128"/>
  <c r="I128"/>
  <c r="I127" s="1"/>
  <c r="G128"/>
  <c r="G127" s="1"/>
  <c r="R124"/>
  <c r="N124"/>
  <c r="R115"/>
  <c r="N115"/>
  <c r="L111"/>
  <c r="H14" i="2" s="1"/>
  <c r="K14" s="1"/>
  <c r="K111" i="1"/>
  <c r="F115"/>
  <c r="V115" s="1"/>
  <c r="T108"/>
  <c r="U108"/>
  <c r="S108"/>
  <c r="U105"/>
  <c r="Q105"/>
  <c r="R107"/>
  <c r="N107"/>
  <c r="J107"/>
  <c r="L105"/>
  <c r="M105"/>
  <c r="K105"/>
  <c r="H105"/>
  <c r="I105"/>
  <c r="G105"/>
  <c r="F107"/>
  <c r="O56"/>
  <c r="T56"/>
  <c r="S56"/>
  <c r="P56"/>
  <c r="H127" l="1"/>
  <c r="E19" i="2" s="1"/>
  <c r="K19" s="1"/>
  <c r="I22"/>
  <c r="G20"/>
  <c r="K20"/>
  <c r="D20"/>
  <c r="D19"/>
  <c r="V167" i="1"/>
  <c r="V186"/>
  <c r="V200"/>
  <c r="V201"/>
  <c r="V203"/>
  <c r="V198"/>
  <c r="V107"/>
  <c r="V148"/>
  <c r="V161"/>
  <c r="V199"/>
  <c r="J71"/>
  <c r="N184"/>
  <c r="F184"/>
  <c r="C20" i="2" s="1"/>
  <c r="J184" i="1"/>
  <c r="F20" i="2" s="1"/>
  <c r="U111" i="1"/>
  <c r="G111"/>
  <c r="Q111"/>
  <c r="U104"/>
  <c r="T104"/>
  <c r="S104"/>
  <c r="N71"/>
  <c r="F61"/>
  <c r="V61" s="1"/>
  <c r="R52"/>
  <c r="R50" s="1"/>
  <c r="R64"/>
  <c r="R65"/>
  <c r="N64"/>
  <c r="N65"/>
  <c r="F64"/>
  <c r="V64" s="1"/>
  <c r="F65"/>
  <c r="V65" s="1"/>
  <c r="F66"/>
  <c r="V66" s="1"/>
  <c r="N66"/>
  <c r="R66"/>
  <c r="H56"/>
  <c r="I56"/>
  <c r="R61"/>
  <c r="R62"/>
  <c r="N61"/>
  <c r="N62"/>
  <c r="F62"/>
  <c r="V62" s="1"/>
  <c r="D14" i="2" l="1"/>
  <c r="J20"/>
  <c r="I20"/>
  <c r="V184" i="1"/>
  <c r="F56"/>
  <c r="F59"/>
  <c r="R59"/>
  <c r="J59"/>
  <c r="N59"/>
  <c r="V59" l="1"/>
  <c r="F177" l="1"/>
  <c r="J177"/>
  <c r="N177"/>
  <c r="R177"/>
  <c r="V177" l="1"/>
  <c r="F32"/>
  <c r="V32" s="1"/>
  <c r="H30"/>
  <c r="H13" s="1"/>
  <c r="E17" i="2" l="1"/>
  <c r="P108" i="1"/>
  <c r="P104" s="1"/>
  <c r="Q108"/>
  <c r="Q104" s="1"/>
  <c r="O108"/>
  <c r="O104" s="1"/>
  <c r="L104"/>
  <c r="H27" i="2" s="1"/>
  <c r="M104" i="1"/>
  <c r="K104"/>
  <c r="H108"/>
  <c r="H104" s="1"/>
  <c r="E27" i="2" s="1"/>
  <c r="I108" i="1"/>
  <c r="I104" s="1"/>
  <c r="F110"/>
  <c r="V110" s="1"/>
  <c r="N110"/>
  <c r="R110"/>
  <c r="G27" i="2" l="1"/>
  <c r="G108" i="1"/>
  <c r="G104" s="1"/>
  <c r="D27" i="2" l="1"/>
  <c r="J27" s="1"/>
  <c r="F78" i="1"/>
  <c r="V78" s="1"/>
  <c r="N78"/>
  <c r="R78"/>
  <c r="F172" l="1"/>
  <c r="J172"/>
  <c r="N172"/>
  <c r="R172"/>
  <c r="U191"/>
  <c r="Q191"/>
  <c r="L191"/>
  <c r="M191"/>
  <c r="K191"/>
  <c r="I191"/>
  <c r="F193"/>
  <c r="J193"/>
  <c r="N193"/>
  <c r="R193"/>
  <c r="V172" l="1"/>
  <c r="V193"/>
  <c r="T191"/>
  <c r="O191"/>
  <c r="S191"/>
  <c r="P191"/>
  <c r="H191"/>
  <c r="F191" l="1"/>
  <c r="F120" l="1"/>
  <c r="V120" s="1"/>
  <c r="R217"/>
  <c r="R216"/>
  <c r="R211"/>
  <c r="R209"/>
  <c r="R204"/>
  <c r="R195"/>
  <c r="R190"/>
  <c r="R183"/>
  <c r="R182"/>
  <c r="R181"/>
  <c r="R175"/>
  <c r="R168"/>
  <c r="R162"/>
  <c r="R160"/>
  <c r="R155"/>
  <c r="R120"/>
  <c r="R100"/>
  <c r="R94"/>
  <c r="R89"/>
  <c r="R79"/>
  <c r="R73"/>
  <c r="R58"/>
  <c r="R49"/>
  <c r="R48"/>
  <c r="R45"/>
  <c r="R44"/>
  <c r="R33"/>
  <c r="R32"/>
  <c r="R29"/>
  <c r="R28"/>
  <c r="R27"/>
  <c r="R25"/>
  <c r="R24"/>
  <c r="R23"/>
  <c r="U214"/>
  <c r="U213" s="1"/>
  <c r="U206"/>
  <c r="U188"/>
  <c r="U179"/>
  <c r="U98"/>
  <c r="U91"/>
  <c r="U87"/>
  <c r="U56"/>
  <c r="U46"/>
  <c r="U42"/>
  <c r="U30"/>
  <c r="U13" s="1"/>
  <c r="N217"/>
  <c r="N216"/>
  <c r="N211"/>
  <c r="N209"/>
  <c r="N204"/>
  <c r="N195"/>
  <c r="N190"/>
  <c r="N183"/>
  <c r="N182"/>
  <c r="N181"/>
  <c r="N175"/>
  <c r="N168"/>
  <c r="N162"/>
  <c r="N160"/>
  <c r="N155"/>
  <c r="N130"/>
  <c r="N120"/>
  <c r="N100"/>
  <c r="N94"/>
  <c r="N89"/>
  <c r="N79"/>
  <c r="N73"/>
  <c r="N58"/>
  <c r="N52"/>
  <c r="N50" s="1"/>
  <c r="N49"/>
  <c r="N48"/>
  <c r="N45"/>
  <c r="N44"/>
  <c r="N33"/>
  <c r="N32"/>
  <c r="N29"/>
  <c r="N28"/>
  <c r="N27"/>
  <c r="N25"/>
  <c r="N24"/>
  <c r="N23"/>
  <c r="Q214"/>
  <c r="Q213" s="1"/>
  <c r="Q206"/>
  <c r="Q188"/>
  <c r="Q179"/>
  <c r="Q98"/>
  <c r="Q87"/>
  <c r="Q56"/>
  <c r="Q46"/>
  <c r="Q42"/>
  <c r="Q30"/>
  <c r="Q13" s="1"/>
  <c r="J217"/>
  <c r="J216"/>
  <c r="M214"/>
  <c r="M213" s="1"/>
  <c r="L214"/>
  <c r="L213" s="1"/>
  <c r="H26" i="2" s="1"/>
  <c r="K214" i="1"/>
  <c r="J211"/>
  <c r="J209"/>
  <c r="M206"/>
  <c r="L206"/>
  <c r="H25" i="2" s="1"/>
  <c r="K206" i="1"/>
  <c r="J204"/>
  <c r="J196" s="1"/>
  <c r="J195"/>
  <c r="J190"/>
  <c r="M188"/>
  <c r="L188"/>
  <c r="K188"/>
  <c r="J183"/>
  <c r="J182"/>
  <c r="J181"/>
  <c r="M179"/>
  <c r="M163" s="1"/>
  <c r="L179"/>
  <c r="L163" s="1"/>
  <c r="H18" i="2" s="1"/>
  <c r="K179" i="1"/>
  <c r="K163" s="1"/>
  <c r="J175"/>
  <c r="J168"/>
  <c r="J162"/>
  <c r="J160"/>
  <c r="M156"/>
  <c r="L156"/>
  <c r="J155"/>
  <c r="J130"/>
  <c r="M98"/>
  <c r="L98"/>
  <c r="K98"/>
  <c r="M91"/>
  <c r="L91"/>
  <c r="M87"/>
  <c r="L87"/>
  <c r="K87"/>
  <c r="M56"/>
  <c r="M46"/>
  <c r="L46"/>
  <c r="K46"/>
  <c r="M30"/>
  <c r="M13" s="1"/>
  <c r="M12" s="1"/>
  <c r="L30"/>
  <c r="L13" s="1"/>
  <c r="F24"/>
  <c r="V24" s="1"/>
  <c r="F25"/>
  <c r="V25" s="1"/>
  <c r="F27"/>
  <c r="V27" s="1"/>
  <c r="F28"/>
  <c r="V28" s="1"/>
  <c r="F29"/>
  <c r="V29" s="1"/>
  <c r="F33"/>
  <c r="V33" s="1"/>
  <c r="F44"/>
  <c r="V44" s="1"/>
  <c r="F45"/>
  <c r="V45" s="1"/>
  <c r="F48"/>
  <c r="V48" s="1"/>
  <c r="F49"/>
  <c r="V49" s="1"/>
  <c r="F52"/>
  <c r="V52" s="1"/>
  <c r="F58"/>
  <c r="V58" s="1"/>
  <c r="F73"/>
  <c r="V73" s="1"/>
  <c r="F79"/>
  <c r="V79" s="1"/>
  <c r="F89"/>
  <c r="V89" s="1"/>
  <c r="F94"/>
  <c r="V94" s="1"/>
  <c r="F100"/>
  <c r="V100" s="1"/>
  <c r="F130"/>
  <c r="F155"/>
  <c r="F160"/>
  <c r="F162"/>
  <c r="F168"/>
  <c r="F175"/>
  <c r="F181"/>
  <c r="F182"/>
  <c r="F183"/>
  <c r="F190"/>
  <c r="F195"/>
  <c r="F204"/>
  <c r="F209"/>
  <c r="F211"/>
  <c r="I214"/>
  <c r="I213" s="1"/>
  <c r="D26" i="2" s="1"/>
  <c r="I206" i="1"/>
  <c r="I188"/>
  <c r="I179"/>
  <c r="I163" s="1"/>
  <c r="I98"/>
  <c r="I87"/>
  <c r="I46"/>
  <c r="I42"/>
  <c r="I30"/>
  <c r="I13" s="1"/>
  <c r="L70" l="1"/>
  <c r="H16" i="2" s="1"/>
  <c r="K70" i="1"/>
  <c r="M70"/>
  <c r="I70"/>
  <c r="U70"/>
  <c r="Q70"/>
  <c r="D17" i="2"/>
  <c r="H17"/>
  <c r="K17" s="1"/>
  <c r="G17"/>
  <c r="J127" i="1"/>
  <c r="F19" i="2" s="1"/>
  <c r="G12" i="3" s="1"/>
  <c r="G19" i="2"/>
  <c r="J19" s="1"/>
  <c r="G25"/>
  <c r="G18"/>
  <c r="K213" i="1"/>
  <c r="J214"/>
  <c r="V162"/>
  <c r="V183"/>
  <c r="V190"/>
  <c r="V217"/>
  <c r="J152"/>
  <c r="V155"/>
  <c r="V160"/>
  <c r="V182"/>
  <c r="V211"/>
  <c r="V216"/>
  <c r="V175"/>
  <c r="V181"/>
  <c r="V204"/>
  <c r="V209"/>
  <c r="V130"/>
  <c r="V168"/>
  <c r="V195"/>
  <c r="J122"/>
  <c r="V122" s="1"/>
  <c r="M111"/>
  <c r="J13"/>
  <c r="F17" i="2" s="1"/>
  <c r="J30" i="1"/>
  <c r="Q163"/>
  <c r="M41"/>
  <c r="Q41"/>
  <c r="L41"/>
  <c r="H15" i="2" s="1"/>
  <c r="I41" i="1"/>
  <c r="K41"/>
  <c r="U41"/>
  <c r="K187"/>
  <c r="R71"/>
  <c r="I187"/>
  <c r="Q187"/>
  <c r="M187"/>
  <c r="L187"/>
  <c r="H23" i="2" s="1"/>
  <c r="U187" i="1"/>
  <c r="M144"/>
  <c r="U144"/>
  <c r="U12" s="1"/>
  <c r="J98"/>
  <c r="Q144"/>
  <c r="J112"/>
  <c r="J179"/>
  <c r="I144"/>
  <c r="J105"/>
  <c r="J128"/>
  <c r="J56"/>
  <c r="V56" s="1"/>
  <c r="L144"/>
  <c r="H13" i="2" s="1"/>
  <c r="J156" i="1"/>
  <c r="J191"/>
  <c r="V191" s="1"/>
  <c r="J164"/>
  <c r="K144"/>
  <c r="J91"/>
  <c r="J87"/>
  <c r="J46"/>
  <c r="J188"/>
  <c r="K12" l="1"/>
  <c r="L12"/>
  <c r="Q12"/>
  <c r="I12"/>
  <c r="J17" i="2"/>
  <c r="G15"/>
  <c r="G23"/>
  <c r="G13"/>
  <c r="J111" i="1"/>
  <c r="F14" i="2" s="1"/>
  <c r="G7" i="3" s="1"/>
  <c r="G14" i="2"/>
  <c r="J14" s="1"/>
  <c r="G16"/>
  <c r="J213" i="1"/>
  <c r="F26" i="2" s="1"/>
  <c r="G26"/>
  <c r="J26" s="1"/>
  <c r="G10" i="3"/>
  <c r="J70" i="1"/>
  <c r="F16" i="2" s="1"/>
  <c r="J41" i="1"/>
  <c r="F15" i="2" s="1"/>
  <c r="J187" i="1"/>
  <c r="F23" i="2" s="1"/>
  <c r="J144" i="1"/>
  <c r="F13" i="2" s="1"/>
  <c r="J206" i="1"/>
  <c r="F25" i="2" s="1"/>
  <c r="J104" i="1"/>
  <c r="F27" i="2" s="1"/>
  <c r="J163" i="1"/>
  <c r="F18" i="2" s="1"/>
  <c r="G13" i="3" l="1"/>
  <c r="G15"/>
  <c r="G17"/>
  <c r="G16"/>
  <c r="H12" i="2"/>
  <c r="G12"/>
  <c r="G6" i="3"/>
  <c r="G11"/>
  <c r="G9"/>
  <c r="G8"/>
  <c r="J12" i="1"/>
  <c r="F12" i="2" s="1"/>
  <c r="G5" i="3" l="1"/>
  <c r="T214" i="1"/>
  <c r="T213" s="1"/>
  <c r="S214"/>
  <c r="S213" s="1"/>
  <c r="T206"/>
  <c r="S206"/>
  <c r="T188"/>
  <c r="S188"/>
  <c r="T179"/>
  <c r="S179"/>
  <c r="T111"/>
  <c r="S111"/>
  <c r="T98"/>
  <c r="S98"/>
  <c r="S70" s="1"/>
  <c r="T87"/>
  <c r="S87"/>
  <c r="T46"/>
  <c r="S46"/>
  <c r="T30"/>
  <c r="T13" s="1"/>
  <c r="S30"/>
  <c r="S13" s="1"/>
  <c r="P214"/>
  <c r="P213" s="1"/>
  <c r="O214"/>
  <c r="O213" s="1"/>
  <c r="P206"/>
  <c r="O206"/>
  <c r="P188"/>
  <c r="O188"/>
  <c r="P179"/>
  <c r="O179"/>
  <c r="P111"/>
  <c r="O111"/>
  <c r="P98"/>
  <c r="O98"/>
  <c r="P87"/>
  <c r="O87"/>
  <c r="P46"/>
  <c r="O46"/>
  <c r="P30"/>
  <c r="P13" s="1"/>
  <c r="O30"/>
  <c r="O13" s="1"/>
  <c r="H214"/>
  <c r="F214" s="1"/>
  <c r="G206"/>
  <c r="H188"/>
  <c r="G163"/>
  <c r="D18" i="2" s="1"/>
  <c r="J18" s="1"/>
  <c r="H179" i="1"/>
  <c r="H163" s="1"/>
  <c r="E18" i="2" s="1"/>
  <c r="K18" s="1"/>
  <c r="H98" i="1"/>
  <c r="G70"/>
  <c r="H87"/>
  <c r="H42"/>
  <c r="P70" l="1"/>
  <c r="H70"/>
  <c r="E16" i="2" s="1"/>
  <c r="K16" s="1"/>
  <c r="D25"/>
  <c r="J25" s="1"/>
  <c r="T70" i="1"/>
  <c r="O70"/>
  <c r="G19" i="3"/>
  <c r="D16" i="2"/>
  <c r="J16" s="1"/>
  <c r="N111" i="1"/>
  <c r="H213"/>
  <c r="V214"/>
  <c r="R206"/>
  <c r="F163"/>
  <c r="O163"/>
  <c r="P163"/>
  <c r="T41"/>
  <c r="P41"/>
  <c r="O41"/>
  <c r="S41"/>
  <c r="R128"/>
  <c r="O187"/>
  <c r="G187"/>
  <c r="G12" s="1"/>
  <c r="H187"/>
  <c r="P187"/>
  <c r="T187"/>
  <c r="S187"/>
  <c r="R196"/>
  <c r="R15"/>
  <c r="R30"/>
  <c r="R42"/>
  <c r="R56"/>
  <c r="R87"/>
  <c r="R98"/>
  <c r="R105"/>
  <c r="R112"/>
  <c r="R145"/>
  <c r="R188"/>
  <c r="R46"/>
  <c r="R91"/>
  <c r="R108"/>
  <c r="R117"/>
  <c r="R131"/>
  <c r="R152"/>
  <c r="R164"/>
  <c r="R179"/>
  <c r="R191"/>
  <c r="R156"/>
  <c r="R122"/>
  <c r="R214"/>
  <c r="N117"/>
  <c r="F196"/>
  <c r="V196" s="1"/>
  <c r="N122"/>
  <c r="N128"/>
  <c r="N214"/>
  <c r="N15"/>
  <c r="N30"/>
  <c r="N42"/>
  <c r="N56"/>
  <c r="N87"/>
  <c r="N98"/>
  <c r="N105"/>
  <c r="N112"/>
  <c r="N145"/>
  <c r="N156"/>
  <c r="N188"/>
  <c r="N207"/>
  <c r="N46"/>
  <c r="N91"/>
  <c r="N108"/>
  <c r="N131"/>
  <c r="N152"/>
  <c r="N164"/>
  <c r="N179"/>
  <c r="N191"/>
  <c r="N196"/>
  <c r="F128"/>
  <c r="V128" s="1"/>
  <c r="F98"/>
  <c r="V98" s="1"/>
  <c r="F112"/>
  <c r="V112" s="1"/>
  <c r="F131"/>
  <c r="V131" s="1"/>
  <c r="F188"/>
  <c r="V188" s="1"/>
  <c r="F156"/>
  <c r="V156" s="1"/>
  <c r="F87"/>
  <c r="V87" s="1"/>
  <c r="F179"/>
  <c r="V179" s="1"/>
  <c r="P144"/>
  <c r="P12" s="1"/>
  <c r="T144"/>
  <c r="T12" s="1"/>
  <c r="H144"/>
  <c r="S144"/>
  <c r="O144"/>
  <c r="D15" i="2"/>
  <c r="J15" s="1"/>
  <c r="F30" i="1"/>
  <c r="V30" s="1"/>
  <c r="H46"/>
  <c r="F46" s="1"/>
  <c r="V46" s="1"/>
  <c r="F105"/>
  <c r="V105" s="1"/>
  <c r="F108"/>
  <c r="V108" s="1"/>
  <c r="H206"/>
  <c r="E25" i="2" s="1"/>
  <c r="K25" s="1"/>
  <c r="F91" i="1"/>
  <c r="V91" s="1"/>
  <c r="E13" i="2" l="1"/>
  <c r="K13" s="1"/>
  <c r="H12" i="1"/>
  <c r="E23" i="2"/>
  <c r="K23" s="1"/>
  <c r="D23"/>
  <c r="J23" s="1"/>
  <c r="F213" i="1"/>
  <c r="C26" i="2" s="1"/>
  <c r="E26"/>
  <c r="K26" s="1"/>
  <c r="V163" i="1"/>
  <c r="C18" i="2"/>
  <c r="F70" i="1"/>
  <c r="V15"/>
  <c r="F187"/>
  <c r="N187"/>
  <c r="H41"/>
  <c r="F42"/>
  <c r="V42" s="1"/>
  <c r="N127"/>
  <c r="R111"/>
  <c r="R187"/>
  <c r="R13"/>
  <c r="R213"/>
  <c r="R127"/>
  <c r="R70"/>
  <c r="N104"/>
  <c r="N13"/>
  <c r="R104"/>
  <c r="R144"/>
  <c r="N213"/>
  <c r="N163"/>
  <c r="R41"/>
  <c r="N144"/>
  <c r="F111"/>
  <c r="N41"/>
  <c r="N206"/>
  <c r="N70"/>
  <c r="F71"/>
  <c r="V71" s="1"/>
  <c r="F164"/>
  <c r="V164" s="1"/>
  <c r="F206"/>
  <c r="G144"/>
  <c r="F152"/>
  <c r="V152" s="1"/>
  <c r="F127"/>
  <c r="F207"/>
  <c r="V207" s="1"/>
  <c r="F104"/>
  <c r="F12" l="1"/>
  <c r="V213"/>
  <c r="V104"/>
  <c r="C27" i="2"/>
  <c r="V187" i="1"/>
  <c r="C23" i="2"/>
  <c r="V70" i="1"/>
  <c r="C16" i="2"/>
  <c r="B16" i="3"/>
  <c r="I26" i="2"/>
  <c r="V206" i="1"/>
  <c r="C25" i="2"/>
  <c r="B11" i="3"/>
  <c r="I18" i="2"/>
  <c r="E15"/>
  <c r="K15" s="1"/>
  <c r="F144" i="1"/>
  <c r="D13" i="2"/>
  <c r="J13" s="1"/>
  <c r="V111" i="1"/>
  <c r="C14" i="2"/>
  <c r="V127" i="1"/>
  <c r="C19" i="2"/>
  <c r="N12" i="1"/>
  <c r="F41"/>
  <c r="F13"/>
  <c r="C17" i="2" s="1"/>
  <c r="B13" i="3" l="1"/>
  <c r="I23" i="2"/>
  <c r="B15" i="3"/>
  <c r="I25" i="2"/>
  <c r="B9" i="3"/>
  <c r="I16" i="2"/>
  <c r="B17" i="3"/>
  <c r="I27" i="2"/>
  <c r="J16" i="3"/>
  <c r="H16"/>
  <c r="J11"/>
  <c r="H11"/>
  <c r="E12" i="2"/>
  <c r="K12" s="1"/>
  <c r="D12"/>
  <c r="J12" s="1"/>
  <c r="V144" i="1"/>
  <c r="C13" i="2"/>
  <c r="V41" i="1"/>
  <c r="C15" i="2"/>
  <c r="B7" i="3"/>
  <c r="I14" i="2"/>
  <c r="B12" i="3"/>
  <c r="I19" i="2"/>
  <c r="B10" i="3"/>
  <c r="I17" i="2"/>
  <c r="C12"/>
  <c r="V13" i="1"/>
  <c r="J9" i="3" l="1"/>
  <c r="H9"/>
  <c r="J13"/>
  <c r="H13"/>
  <c r="J17"/>
  <c r="H17"/>
  <c r="J15"/>
  <c r="H15"/>
  <c r="B6"/>
  <c r="I13" i="2"/>
  <c r="B8" i="3"/>
  <c r="I15" i="2"/>
  <c r="J7" i="3"/>
  <c r="H7"/>
  <c r="J12"/>
  <c r="H12"/>
  <c r="B5"/>
  <c r="I12" i="2"/>
  <c r="J10" i="3"/>
  <c r="H10"/>
  <c r="V12" i="1"/>
  <c r="S163"/>
  <c r="J6" i="3" l="1"/>
  <c r="H6"/>
  <c r="J8"/>
  <c r="H8"/>
  <c r="B19"/>
  <c r="J5"/>
  <c r="H5"/>
  <c r="R184" i="1"/>
  <c r="U163"/>
  <c r="T163"/>
  <c r="R12" l="1"/>
  <c r="R163"/>
</calcChain>
</file>

<file path=xl/sharedStrings.xml><?xml version="1.0" encoding="utf-8"?>
<sst xmlns="http://schemas.openxmlformats.org/spreadsheetml/2006/main" count="973" uniqueCount="465">
  <si>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</si>
  <si>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</si>
  <si>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</si>
  <si>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</si>
  <si>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</si>
  <si>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</si>
  <si>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</si>
  <si>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</si>
  <si>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</si>
  <si>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</si>
  <si>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</si>
  <si>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</si>
  <si>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</si>
  <si>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</si>
  <si>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</si>
  <si>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</si>
  <si>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</si>
  <si>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</si>
  <si>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</si>
  <si>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</si>
  <si>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</si>
  <si>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</si>
  <si>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</si>
  <si>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</si>
  <si>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</si>
  <si>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</si>
  <si>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</si>
  <si>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</si>
  <si>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</si>
  <si>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</si>
  <si>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</si>
  <si>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</si>
  <si>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</si>
  <si>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</si>
  <si>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</si>
  <si>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</si>
  <si>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</si>
  <si>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</si>
  <si>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</si>
  <si>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</si>
  <si>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</si>
  <si>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</si>
  <si>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</si>
  <si>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</si>
  <si>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</si>
  <si>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</si>
  <si>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</si>
  <si>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</si>
  <si>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</si>
  <si>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</si>
  <si>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</si>
  <si>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</si>
  <si>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</si>
  <si>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</si>
  <si>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</si>
  <si>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</si>
  <si>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</si>
  <si>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</si>
  <si>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</si>
  <si>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</si>
  <si>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</si>
  <si>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</si>
  <si>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</si>
  <si>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</si>
  <si>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</si>
  <si>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</si>
  <si>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</si>
  <si>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</si>
  <si>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</si>
  <si>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</si>
  <si>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</si>
  <si>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</si>
  <si>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</si>
  <si>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</si>
  <si>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</si>
  <si>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</si>
  <si>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</si>
  <si>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</si>
  <si>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</si>
  <si>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</si>
  <si>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</si>
  <si>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</si>
  <si>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</si>
  <si>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</si>
  <si>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</si>
  <si>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</si>
  <si>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</si>
  <si>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</si>
  <si>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</si>
  <si>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</si>
  <si>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</si>
  <si>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</si>
  <si>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</si>
  <si>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</si>
  <si>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</si>
  <si>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</si>
  <si>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</si>
  <si>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</si>
  <si>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</si>
  <si>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</si>
  <si>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</si>
  <si>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</si>
  <si>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</si>
  <si>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</si>
  <si>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</si>
  <si>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</si>
  <si>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</si>
  <si>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</si>
  <si>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</si>
  <si>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</si>
  <si>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</si>
  <si>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</si>
  <si>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</si>
  <si>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</si>
  <si>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</si>
  <si>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</si>
  <si>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</si>
  <si>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</si>
  <si>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</si>
  <si>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</si>
  <si>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</si>
  <si>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</si>
  <si>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</si>
  <si>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</si>
  <si>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</si>
  <si>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</si>
  <si>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</si>
  <si>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</si>
  <si>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</si>
  <si>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</si>
  <si>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</si>
  <si>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</si>
  <si>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</si>
  <si>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</si>
  <si>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</si>
  <si>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</si>
  <si>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</si>
  <si>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</si>
  <si>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</si>
  <si>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</si>
  <si>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</si>
  <si>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</si>
  <si>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</si>
  <si>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</si>
  <si>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</si>
  <si>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</si>
  <si>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</si>
  <si>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</si>
  <si>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</si>
  <si>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</si>
  <si>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</si>
  <si>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</si>
  <si>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</si>
  <si>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</si>
  <si>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</si>
  <si>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</si>
  <si>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</si>
  <si>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</si>
  <si>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</si>
  <si>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</si>
  <si>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</si>
  <si>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</si>
  <si>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</si>
  <si>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</si>
  <si>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</si>
  <si>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</si>
  <si>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</si>
  <si>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</si>
  <si>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</si>
  <si>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</si>
  <si>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</si>
  <si>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</si>
  <si>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</si>
  <si>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</si>
  <si>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</si>
  <si>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</si>
  <si>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</si>
  <si>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</si>
  <si>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</si>
  <si>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</si>
  <si>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</si>
  <si>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</si>
  <si>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</si>
  <si>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</si>
  <si>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</si>
  <si>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</si>
  <si>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</si>
  <si>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</si>
  <si>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</si>
  <si>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</si>
  <si>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</si>
  <si>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</si>
  <si>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</si>
  <si>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</si>
  <si>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</si>
  <si>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</si>
  <si>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</si>
  <si>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</si>
  <si>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</si>
  <si>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</si>
  <si>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</si>
  <si>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</si>
  <si>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</si>
  <si>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</si>
  <si>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</si>
  <si>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</si>
  <si>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</si>
  <si>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</si>
  <si>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</si>
  <si>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</si>
  <si>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</si>
  <si>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</si>
  <si>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</si>
  <si>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</si>
  <si>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</si>
  <si>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</si>
  <si>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</si>
  <si>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</si>
  <si>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</si>
  <si>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</si>
  <si>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</si>
  <si>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</si>
  <si>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</si>
  <si>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</si>
  <si>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</si>
  <si>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</si>
  <si>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</si>
  <si>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</si>
  <si>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</si>
  <si>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</si>
  <si>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</si>
  <si>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</si>
  <si>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</si>
  <si>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</si>
  <si>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</si>
  <si>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</si>
  <si>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</si>
  <si>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</si>
  <si>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</si>
  <si>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</si>
  <si>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</si>
  <si>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</si>
  <si>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</si>
  <si>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</si>
  <si>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</si>
  <si>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</si>
  <si>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</si>
  <si>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</si>
  <si>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</si>
  <si>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</si>
  <si>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</si>
  <si>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</si>
  <si>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</si>
  <si>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</si>
  <si>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</si>
  <si>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</si>
  <si>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</si>
  <si>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</si>
  <si>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</si>
  <si>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</si>
  <si>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</si>
  <si>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</si>
  <si>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</si>
  <si>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</si>
  <si>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</si>
  <si>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</si>
  <si>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</si>
  <si>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</si>
  <si>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</si>
  <si>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</si>
  <si>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</si>
  <si>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</si>
  <si>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</si>
  <si>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</si>
  <si>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</si>
  <si>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</si>
  <si>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</si>
  <si>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</si>
  <si>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</si>
  <si>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</si>
  <si>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</si>
  <si>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</si>
  <si>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</si>
  <si>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</si>
  <si>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</si>
  <si>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</si>
  <si>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</si>
  <si>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</si>
  <si>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</si>
  <si>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</si>
  <si>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</si>
  <si>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</si>
  <si>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</si>
  <si>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</si>
  <si>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</si>
  <si>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</si>
  <si>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</si>
  <si>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</si>
  <si>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</si>
  <si>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</si>
  <si>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</si>
  <si>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</si>
  <si>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</si>
  <si>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</si>
  <si>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</si>
  <si>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</si>
  <si>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</si>
  <si>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</si>
  <si>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</si>
  <si>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</si>
  <si>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</si>
  <si>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</si>
  <si>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</si>
  <si>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</si>
  <si>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</si>
  <si>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</si>
  <si>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</si>
  <si>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</si>
  <si>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</si>
  <si>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</si>
  <si>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</si>
  <si>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</si>
  <si>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</si>
  <si>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</si>
  <si>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</si>
  <si>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</si>
  <si>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</si>
  <si>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</si>
  <si>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</si>
  <si>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</si>
  <si>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</si>
  <si>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</si>
  <si>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</si>
  <si>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</si>
  <si>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</si>
  <si>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</si>
  <si>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</si>
  <si>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</si>
  <si>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</si>
  <si>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</si>
  <si>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</si>
  <si>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</si>
  <si>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</si>
  <si>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</si>
  <si>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</si>
  <si>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</si>
  <si>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</si>
  <si>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>11WP3Д1630</t>
  </si>
  <si>
    <t>Создание системы долговременного ухода за гражданами пожилого возраста и инвалидами за счет средств областного бюджета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</si>
  <si>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</si>
  <si>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06.11.2023</t>
  </si>
  <si>
    <t>за счет средств регионального и местного бюджетов</t>
  </si>
  <si>
    <t>Плановые ассигнования, в том числе</t>
  </si>
  <si>
    <t>Наименование национального проекта</t>
  </si>
  <si>
    <t>План</t>
  </si>
  <si>
    <t>в том числе</t>
  </si>
  <si>
    <t>Кассовое исполнение</t>
  </si>
  <si>
    <t xml:space="preserve">% исполнения </t>
  </si>
  <si>
    <t>не требуется заключение гос.контрактов</t>
  </si>
  <si>
    <t>законтрактовано на 18.09.2023</t>
  </si>
  <si>
    <t>%</t>
  </si>
  <si>
    <t>требуется заключение гос. контрактов</t>
  </si>
  <si>
    <t>"Безопасные  качественные  дороги"</t>
  </si>
  <si>
    <t xml:space="preserve"> "Жилье и городская среда"</t>
  </si>
  <si>
    <t>"Здравоохранение"</t>
  </si>
  <si>
    <t>"Образование"</t>
  </si>
  <si>
    <t>"Демография"</t>
  </si>
  <si>
    <t>"Культура"</t>
  </si>
  <si>
    <t>"Экология"</t>
  </si>
  <si>
    <t>"Малое и среднее предпринимательство и поддержка индивидуальной предпринимательской инициативы"</t>
  </si>
  <si>
    <t>"Туризм и индустрия гостеприимства"</t>
  </si>
  <si>
    <t>"Производительность труда и поддержка занятости"</t>
  </si>
  <si>
    <t>"Международная кооперация и экспорт"</t>
  </si>
  <si>
    <t>"Цифровая экономика"</t>
  </si>
  <si>
    <t xml:space="preserve">Плановые ассигнования, </t>
  </si>
  <si>
    <t xml:space="preserve">Кассовое исполнение, </t>
  </si>
  <si>
    <t>Итого</t>
  </si>
  <si>
    <t>за счет средств областного и местного бюджетов</t>
  </si>
  <si>
    <t>за счет средств федераль-ного бюджета</t>
  </si>
  <si>
    <t xml:space="preserve">областной и </t>
  </si>
  <si>
    <t>местный бюджет</t>
  </si>
  <si>
    <t>федера-льный бюджет</t>
  </si>
  <si>
    <t>Безопасные качественные дороги</t>
  </si>
  <si>
    <t>Жилье и городская среда</t>
  </si>
  <si>
    <t>Здравоохранение</t>
  </si>
  <si>
    <t>Образование</t>
  </si>
  <si>
    <t>Демография</t>
  </si>
  <si>
    <t>Культура</t>
  </si>
  <si>
    <t>Экология</t>
  </si>
  <si>
    <t>Малое и среднее предпринимательство и поддержка индивидуальной предпринимательской инициативы</t>
  </si>
  <si>
    <t>Туризм и индустрия гостеприимства</t>
  </si>
  <si>
    <t>Производительность труда и поддержка занятости</t>
  </si>
  <si>
    <t>Международная кооперация и экспорт</t>
  </si>
  <si>
    <t>Цифровая экономика</t>
  </si>
  <si>
    <t>18WR153941</t>
  </si>
  <si>
    <t>Приведение в нормативное состояние искусственных дорожных сооружений в рамках реализации регионального проекта "Региональная и местная дорожная сеть"</t>
  </si>
  <si>
    <t>Оперативная 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01.02.2024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</si>
  <si>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</si>
  <si>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</si>
  <si>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</si>
  <si>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</si>
  <si>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</si>
  <si>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</si>
  <si>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</si>
  <si>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</si>
  <si>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</si>
  <si>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</si>
  <si>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</si>
  <si>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</si>
  <si>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02WY551400</t>
  </si>
  <si>
    <t>Создание сети научно-производственных центров испытаний и компетенций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</si>
  <si>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</si>
  <si>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</si>
  <si>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03WJ1RЕ300</t>
  </si>
  <si>
    <t>Обеспечение государственной поддержки общественных инициатив и проектов юридических лиц (за исключением некоммерческих организаций, являющихся государственными (муниципальными учреждениями) и индивидуальных предпринимателей, направленных на развитие туристской инфраструктуры</t>
  </si>
  <si>
    <t>03WJ1RЕ310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</si>
  <si>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</si>
  <si>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03WJ1RЕ320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</si>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</sst>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5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b/>
      <i/>
      <sz val="14"/>
      <name val="PT Astra Serif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PT Astra Serif"/>
      <family val="1"/>
      <charset val="204"/>
    </font>
    <font>
      <sz val="9"/>
      <color rgb="FF000000"/>
      <name val="PT Astra Serif"/>
      <family val="1"/>
      <charset val="204"/>
    </font>
    <font>
      <sz val="10"/>
      <color rgb="FF000000"/>
      <name val="PT Astra Serif"/>
      <family val="1"/>
      <charset val="204"/>
    </font>
    <font>
      <b/>
      <i/>
      <sz val="10"/>
      <color rgb="FF000000"/>
      <name val="PT Astra Serif"/>
      <family val="1"/>
      <charset val="204"/>
    </font>
    <font>
      <i/>
      <sz val="10"/>
      <color rgb="FF000000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204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/>
    <xf numFmtId="0" fontId="7" fillId="0" borderId="4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top"/>
    </xf>
    <xf numFmtId="0" fontId="7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top"/>
    </xf>
    <xf numFmtId="0" fontId="16" fillId="3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left" vertical="top"/>
    </xf>
    <xf numFmtId="165" fontId="17" fillId="3" borderId="4" xfId="0" applyNumberFormat="1" applyFont="1" applyFill="1" applyBorder="1" applyAlignment="1">
      <alignment vertical="top" wrapText="1"/>
    </xf>
    <xf numFmtId="165" fontId="4" fillId="0" borderId="4" xfId="0" applyNumberFormat="1" applyFont="1" applyFill="1" applyBorder="1" applyAlignment="1">
      <alignment vertical="center"/>
    </xf>
    <xf numFmtId="165" fontId="4" fillId="0" borderId="4" xfId="0" applyNumberFormat="1" applyFont="1" applyFill="1" applyBorder="1" applyAlignment="1">
      <alignment vertical="top"/>
    </xf>
    <xf numFmtId="164" fontId="17" fillId="3" borderId="4" xfId="0" applyNumberFormat="1" applyFont="1" applyFill="1" applyBorder="1" applyAlignment="1">
      <alignment vertical="top" wrapText="1"/>
    </xf>
    <xf numFmtId="164" fontId="17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center"/>
    </xf>
    <xf numFmtId="164" fontId="4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top"/>
    </xf>
    <xf numFmtId="0" fontId="20" fillId="0" borderId="16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/>
    </xf>
    <xf numFmtId="0" fontId="19" fillId="0" borderId="23" xfId="0" applyFont="1" applyBorder="1" applyAlignment="1">
      <alignment horizontal="center" wrapText="1"/>
    </xf>
    <xf numFmtId="0" fontId="19" fillId="0" borderId="23" xfId="0" applyFont="1" applyBorder="1" applyAlignment="1">
      <alignment horizontal="center" vertical="top" wrapText="1"/>
    </xf>
    <xf numFmtId="0" fontId="19" fillId="4" borderId="23" xfId="0" applyFont="1" applyFill="1" applyBorder="1" applyAlignment="1">
      <alignment horizontal="center" vertical="top" wrapText="1"/>
    </xf>
    <xf numFmtId="0" fontId="21" fillId="0" borderId="24" xfId="0" applyFont="1" applyBorder="1" applyAlignment="1">
      <alignment horizontal="center"/>
    </xf>
    <xf numFmtId="0" fontId="19" fillId="0" borderId="23" xfId="0" applyFont="1" applyBorder="1" applyAlignment="1">
      <alignment wrapText="1"/>
    </xf>
    <xf numFmtId="4" fontId="0" fillId="0" borderId="0" xfId="0" applyNumberFormat="1"/>
    <xf numFmtId="4" fontId="22" fillId="0" borderId="23" xfId="0" applyNumberFormat="1" applyFont="1" applyBorder="1" applyAlignment="1">
      <alignment horizontal="right" wrapText="1"/>
    </xf>
    <xf numFmtId="4" fontId="23" fillId="0" borderId="23" xfId="0" applyNumberFormat="1" applyFont="1" applyBorder="1" applyAlignment="1">
      <alignment horizontal="right" wrapText="1"/>
    </xf>
    <xf numFmtId="10" fontId="22" fillId="4" borderId="23" xfId="0" applyNumberFormat="1" applyFont="1" applyFill="1" applyBorder="1" applyAlignment="1">
      <alignment horizontal="right" wrapText="1"/>
    </xf>
    <xf numFmtId="0" fontId="21" fillId="0" borderId="23" xfId="0" applyFont="1" applyBorder="1" applyAlignment="1">
      <alignment wrapText="1"/>
    </xf>
    <xf numFmtId="4" fontId="21" fillId="0" borderId="23" xfId="0" applyNumberFormat="1" applyFont="1" applyBorder="1" applyAlignment="1">
      <alignment horizontal="right"/>
    </xf>
    <xf numFmtId="10" fontId="23" fillId="4" borderId="23" xfId="0" applyNumberFormat="1" applyFont="1" applyFill="1" applyBorder="1" applyAlignment="1">
      <alignment horizontal="right" wrapText="1"/>
    </xf>
    <xf numFmtId="0" fontId="21" fillId="0" borderId="23" xfId="0" applyFont="1" applyBorder="1" applyAlignment="1">
      <alignment horizontal="right"/>
    </xf>
    <xf numFmtId="0" fontId="21" fillId="0" borderId="23" xfId="0" applyFont="1" applyBorder="1" applyAlignment="1">
      <alignment vertical="top"/>
    </xf>
    <xf numFmtId="0" fontId="21" fillId="0" borderId="23" xfId="0" applyFont="1" applyBorder="1"/>
    <xf numFmtId="9" fontId="23" fillId="4" borderId="23" xfId="0" applyNumberFormat="1" applyFont="1" applyFill="1" applyBorder="1" applyAlignment="1">
      <alignment horizontal="right" wrapText="1"/>
    </xf>
    <xf numFmtId="0" fontId="23" fillId="4" borderId="23" xfId="0" applyFont="1" applyFill="1" applyBorder="1" applyAlignment="1">
      <alignment horizontal="right" wrapText="1"/>
    </xf>
    <xf numFmtId="165" fontId="0" fillId="0" borderId="0" xfId="1" applyNumberFormat="1" applyFont="1"/>
    <xf numFmtId="0" fontId="8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24" fillId="3" borderId="4" xfId="0" applyFont="1" applyFill="1" applyBorder="1" applyAlignment="1">
      <alignment horizontal="left" vertical="center" wrapText="1"/>
    </xf>
    <xf numFmtId="0" fontId="15" fillId="0" borderId="0" xfId="0" applyFont="1"/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0" fontId="19" fillId="0" borderId="25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18" xfId="0" applyFont="1" applyBorder="1" applyAlignment="1">
      <alignment horizontal="center" wrapText="1"/>
    </xf>
    <xf numFmtId="0" fontId="19" fillId="0" borderId="19" xfId="0" applyFont="1" applyBorder="1" applyAlignment="1">
      <alignment horizontal="center" wrapText="1"/>
    </xf>
    <xf numFmtId="0" fontId="19" fillId="0" borderId="15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16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  <xf numFmtId="0" fontId="19" fillId="0" borderId="23" xfId="0" applyFont="1" applyBorder="1" applyAlignment="1">
      <alignment horizont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center" vertical="top" wrapText="1"/>
    </xf>
    <xf numFmtId="0" fontId="19" fillId="0" borderId="22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79"/>
  <sheetViews>
    <sheetView tabSelected="1" topLeftCell="A5" zoomScale="70" zoomScaleNormal="7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B8" sqref="B8:B10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7.5703125" style="2" customWidth="1"/>
    <col min="6" max="6" width="16.85546875" style="2" customWidth="1"/>
    <col min="7" max="7" width="16.28515625" style="2" customWidth="1"/>
    <col min="8" max="8" width="16.710937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4.4257812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21.28515625" style="1" customWidth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241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242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318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53" t="s">
        <v>396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</row>
    <row r="6" spans="1:28" ht="37.5" customHeight="1">
      <c r="A6" s="153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</row>
    <row r="7" spans="1:28">
      <c r="E7" s="4"/>
      <c r="G7" s="92"/>
      <c r="H7" s="92"/>
      <c r="I7" s="92"/>
      <c r="J7" s="92"/>
      <c r="K7" s="92"/>
      <c r="L7" s="92"/>
      <c r="M7" s="92"/>
      <c r="O7" s="92"/>
      <c r="S7" s="92"/>
      <c r="T7" s="76"/>
      <c r="U7" s="76" t="s">
        <v>144</v>
      </c>
    </row>
    <row r="8" spans="1:28" ht="16.5" customHeight="1">
      <c r="A8" s="154" t="s">
        <v>0</v>
      </c>
      <c r="B8" s="157" t="s">
        <v>1</v>
      </c>
      <c r="C8" s="154" t="s">
        <v>2</v>
      </c>
      <c r="D8" s="154" t="s">
        <v>3</v>
      </c>
      <c r="E8" s="154" t="s">
        <v>4</v>
      </c>
      <c r="F8" s="165" t="s">
        <v>175</v>
      </c>
      <c r="G8" s="166"/>
      <c r="H8" s="166"/>
      <c r="I8" s="166"/>
      <c r="J8" s="166"/>
      <c r="K8" s="166"/>
      <c r="L8" s="166"/>
      <c r="M8" s="167"/>
      <c r="N8" s="165" t="s">
        <v>235</v>
      </c>
      <c r="O8" s="166"/>
      <c r="P8" s="166"/>
      <c r="Q8" s="167"/>
      <c r="R8" s="168" t="s">
        <v>398</v>
      </c>
      <c r="S8" s="168"/>
      <c r="T8" s="168"/>
      <c r="U8" s="168"/>
      <c r="V8" s="170" t="s">
        <v>168</v>
      </c>
    </row>
    <row r="9" spans="1:28" ht="16.5" customHeight="1">
      <c r="A9" s="155"/>
      <c r="B9" s="158"/>
      <c r="C9" s="155"/>
      <c r="D9" s="155"/>
      <c r="E9" s="160"/>
      <c r="F9" s="162" t="s">
        <v>166</v>
      </c>
      <c r="G9" s="163"/>
      <c r="H9" s="163"/>
      <c r="I9" s="164"/>
      <c r="J9" s="162" t="s">
        <v>5</v>
      </c>
      <c r="K9" s="163"/>
      <c r="L9" s="163"/>
      <c r="M9" s="164"/>
      <c r="N9" s="162" t="s">
        <v>166</v>
      </c>
      <c r="O9" s="163"/>
      <c r="P9" s="163"/>
      <c r="Q9" s="164"/>
      <c r="R9" s="169" t="s">
        <v>166</v>
      </c>
      <c r="S9" s="169"/>
      <c r="T9" s="169"/>
      <c r="U9" s="169"/>
      <c r="V9" s="171"/>
    </row>
    <row r="10" spans="1:28" ht="92.25" customHeight="1">
      <c r="A10" s="156"/>
      <c r="B10" s="159"/>
      <c r="C10" s="156"/>
      <c r="D10" s="156"/>
      <c r="E10" s="161"/>
      <c r="F10" s="83" t="s">
        <v>6</v>
      </c>
      <c r="G10" s="152" t="s">
        <v>7</v>
      </c>
      <c r="H10" s="152" t="s">
        <v>8</v>
      </c>
      <c r="I10" s="152" t="s">
        <v>167</v>
      </c>
      <c r="J10" s="98" t="s">
        <v>6</v>
      </c>
      <c r="K10" s="152" t="s">
        <v>7</v>
      </c>
      <c r="L10" s="152" t="s">
        <v>8</v>
      </c>
      <c r="M10" s="152" t="s">
        <v>167</v>
      </c>
      <c r="N10" s="83" t="s">
        <v>6</v>
      </c>
      <c r="O10" s="152" t="s">
        <v>7</v>
      </c>
      <c r="P10" s="152" t="s">
        <v>8</v>
      </c>
      <c r="Q10" s="152" t="s">
        <v>165</v>
      </c>
      <c r="R10" s="83" t="s">
        <v>6</v>
      </c>
      <c r="S10" s="142" t="s">
        <v>7</v>
      </c>
      <c r="T10" s="152" t="s">
        <v>8</v>
      </c>
      <c r="U10" s="152" t="s">
        <v>165</v>
      </c>
      <c r="V10" s="172"/>
      <c r="X10" s="97"/>
      <c r="Y10" s="97"/>
      <c r="Z10" s="97"/>
      <c r="AA10" s="97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152">
        <v>7</v>
      </c>
      <c r="H11" s="152">
        <v>8</v>
      </c>
      <c r="I11" s="152">
        <v>9</v>
      </c>
      <c r="J11" s="98">
        <v>10</v>
      </c>
      <c r="K11" s="152">
        <v>11</v>
      </c>
      <c r="L11" s="152">
        <v>12</v>
      </c>
      <c r="M11" s="152">
        <v>13</v>
      </c>
      <c r="N11" s="83">
        <v>10</v>
      </c>
      <c r="O11" s="152">
        <v>11</v>
      </c>
      <c r="P11" s="152">
        <v>12</v>
      </c>
      <c r="Q11" s="152">
        <v>13</v>
      </c>
      <c r="R11" s="83">
        <v>14</v>
      </c>
      <c r="S11" s="142">
        <v>15</v>
      </c>
      <c r="T11" s="152">
        <v>16</v>
      </c>
      <c r="U11" s="152">
        <v>17</v>
      </c>
      <c r="V11" s="6">
        <v>22</v>
      </c>
      <c r="X11" s="97"/>
      <c r="Y11" s="97"/>
      <c r="Z11" s="97"/>
      <c r="AA11" s="97"/>
    </row>
    <row r="12" spans="1:28" ht="19.5">
      <c r="A12" s="10"/>
      <c r="B12" s="11" t="s">
        <v>10</v>
      </c>
      <c r="C12" s="9"/>
      <c r="D12" s="9"/>
      <c r="E12" s="9"/>
      <c r="F12" s="70">
        <f>G12+H12+I12</f>
        <v>17481209.100000001</v>
      </c>
      <c r="G12" s="70">
        <f>G13+G41+G70+G104+G111+G127+G144+G163+G187+G206+G213+G218+G228+G232</f>
        <v>6903719.7999999998</v>
      </c>
      <c r="H12" s="70">
        <f t="shared" ref="H12:I12" si="0">H13+H41+H70+H104+H111+H127+H144+H163+H187+H206+H213+H218+H228+H232</f>
        <v>10049677.6</v>
      </c>
      <c r="I12" s="70">
        <f t="shared" si="0"/>
        <v>527811.69999999995</v>
      </c>
      <c r="J12" s="72">
        <f>K12+L12+M12</f>
        <v>160465.1</v>
      </c>
      <c r="K12" s="72">
        <f>K13+K41+K70+K104+K111+K127+K144+K163+K187+K206+K213+K218+K228+K232</f>
        <v>130763</v>
      </c>
      <c r="L12" s="72">
        <f t="shared" ref="L12:M12" si="1">L13+L41+L70+L104+L111+L127+L144+L163+L187+L206+L213+L218+L228+L232</f>
        <v>28497.1</v>
      </c>
      <c r="M12" s="72">
        <f t="shared" si="1"/>
        <v>1205</v>
      </c>
      <c r="N12" s="70">
        <f>O12+P12+Q12</f>
        <v>12346290.6</v>
      </c>
      <c r="O12" s="70">
        <f>O13+O41+O70+O104+O111+O127+O144+O163+O187+O206+O213+O218+O228+O232</f>
        <v>4293486.5999999996</v>
      </c>
      <c r="P12" s="70">
        <f t="shared" ref="P12:Q12" si="2">P13+P41+P70+P104+P111+P127+P144+P163+P187+P206+P213+P218+P228+P232</f>
        <v>7760763.9000000004</v>
      </c>
      <c r="Q12" s="70">
        <f t="shared" si="2"/>
        <v>292040.09999999998</v>
      </c>
      <c r="R12" s="73">
        <f>S12+T12+U12</f>
        <v>8593352.8000000007</v>
      </c>
      <c r="S12" s="73">
        <f>S13+S41+S70+S104+S111+S127+S144+S163+S187+S206+S213+S218+S228+S232</f>
        <v>3332526.1</v>
      </c>
      <c r="T12" s="73">
        <f t="shared" ref="T12:U12" si="3">T13+T41+T70+T104+T111+T127+T144+T163+T187+T206+T213+T218+T228+T232</f>
        <v>4974208.0999999996</v>
      </c>
      <c r="U12" s="73">
        <f t="shared" si="3"/>
        <v>286618.59999999998</v>
      </c>
      <c r="V12" s="12">
        <f>J12/F12</f>
        <v>8.9999999999999993E-3</v>
      </c>
      <c r="W12" s="13"/>
      <c r="X12" s="88"/>
      <c r="Y12" s="88"/>
      <c r="Z12" s="88"/>
      <c r="AA12" s="88"/>
      <c r="AB12" s="89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5" si="4">G13+H13+I13</f>
        <v>524904.9</v>
      </c>
      <c r="G13" s="36">
        <f>G15+G30+G34+G21</f>
        <v>208852.2</v>
      </c>
      <c r="H13" s="36">
        <f t="shared" ref="H13" si="5">H15+H30+H34+H21</f>
        <v>300182.40000000002</v>
      </c>
      <c r="I13" s="36">
        <f>I15+I30+I34+I21</f>
        <v>15870.3</v>
      </c>
      <c r="J13" s="17">
        <f>K13+L13+M13</f>
        <v>15080.7</v>
      </c>
      <c r="K13" s="17">
        <f>K15+K21+K30+K34</f>
        <v>3596.1</v>
      </c>
      <c r="L13" s="17">
        <f>L15+L21+L30+L34</f>
        <v>10279.6</v>
      </c>
      <c r="M13" s="17">
        <f t="shared" ref="M13" si="6">M15+M21+M30+M34</f>
        <v>1205</v>
      </c>
      <c r="N13" s="36">
        <f t="shared" ref="N13" si="7">O13+P13+Q13</f>
        <v>271990.2</v>
      </c>
      <c r="O13" s="36">
        <f>O15+O30+O34+O21</f>
        <v>168345.8</v>
      </c>
      <c r="P13" s="36">
        <f t="shared" ref="P13:Q13" si="8">P15+P30+P34+P21</f>
        <v>91993</v>
      </c>
      <c r="Q13" s="36">
        <f t="shared" si="8"/>
        <v>11651.4</v>
      </c>
      <c r="R13" s="78">
        <f t="shared" ref="R13" si="9">S13+T13+U13</f>
        <v>488351.4</v>
      </c>
      <c r="S13" s="78">
        <f>S15+S30+S34+S21</f>
        <v>189140.9</v>
      </c>
      <c r="T13" s="78">
        <f t="shared" ref="T13:U13" si="10">T15+T30+T34+T21</f>
        <v>291151</v>
      </c>
      <c r="U13" s="78">
        <f t="shared" si="10"/>
        <v>8059.5</v>
      </c>
      <c r="V13" s="18">
        <f t="shared" ref="V13:V91" si="11">J13/F13</f>
        <v>2.9000000000000001E-2</v>
      </c>
      <c r="W13" s="13"/>
      <c r="X13" s="13"/>
      <c r="Y13" s="13"/>
      <c r="Z13" s="13"/>
      <c r="AA13" s="90"/>
      <c r="AB13" s="89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1"/>
      <c r="Y14" s="91"/>
      <c r="Z14" s="91"/>
      <c r="AA14" s="91"/>
      <c r="AB14" s="89"/>
    </row>
    <row r="15" spans="1:28" ht="33">
      <c r="A15" s="7" t="s">
        <v>13</v>
      </c>
      <c r="B15" s="39" t="s">
        <v>309</v>
      </c>
      <c r="C15" s="21" t="s">
        <v>12</v>
      </c>
      <c r="D15" s="21" t="s">
        <v>12</v>
      </c>
      <c r="E15" s="21" t="s">
        <v>12</v>
      </c>
      <c r="F15" s="22">
        <f>G15+H15+I15</f>
        <v>8937.1</v>
      </c>
      <c r="G15" s="22">
        <f>SUM(G17:G20)</f>
        <v>268.2</v>
      </c>
      <c r="H15" s="22">
        <f>SUM(H17:H20)</f>
        <v>8668.9</v>
      </c>
      <c r="I15" s="22">
        <f t="shared" ref="I15" si="12">SUM(I19:I20)</f>
        <v>0</v>
      </c>
      <c r="J15" s="22">
        <f>K15+L15+M15</f>
        <v>0</v>
      </c>
      <c r="K15" s="22">
        <f>K17+K18+K19+K20</f>
        <v>0</v>
      </c>
      <c r="L15" s="22">
        <f>L17+L19+L20+L18</f>
        <v>0</v>
      </c>
      <c r="M15" s="22">
        <f t="shared" ref="M15" si="13">M17+M19+M20</f>
        <v>0</v>
      </c>
      <c r="N15" s="22">
        <f t="shared" ref="N15" si="14">O15+P15+Q15</f>
        <v>127.6</v>
      </c>
      <c r="O15" s="22">
        <f>SUM(O17:O20)</f>
        <v>127.6</v>
      </c>
      <c r="P15" s="22">
        <f t="shared" ref="P15:Q15" si="15">SUM(P17:P20)</f>
        <v>0</v>
      </c>
      <c r="Q15" s="22">
        <f t="shared" si="15"/>
        <v>0</v>
      </c>
      <c r="R15" s="22">
        <f t="shared" ref="R15" si="16">S15+T15+U15</f>
        <v>127.6</v>
      </c>
      <c r="S15" s="22">
        <f>SUM(S17:S20)</f>
        <v>127.6</v>
      </c>
      <c r="T15" s="22">
        <f t="shared" ref="T15:U15" si="17">SUM(T17:T20)</f>
        <v>0</v>
      </c>
      <c r="U15" s="22">
        <f t="shared" si="17"/>
        <v>0</v>
      </c>
      <c r="V15" s="29">
        <f t="shared" si="11"/>
        <v>0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4" ht="201.75" customHeight="1">
      <c r="A17" s="30"/>
      <c r="B17" s="93" t="s">
        <v>113</v>
      </c>
      <c r="C17" s="62" t="s">
        <v>194</v>
      </c>
      <c r="D17" s="63" t="s">
        <v>43</v>
      </c>
      <c r="E17" s="26" t="s">
        <v>114</v>
      </c>
      <c r="F17" s="22">
        <f t="shared" ref="F17" si="18">G17+H17+I17</f>
        <v>0</v>
      </c>
      <c r="G17" s="58">
        <v>0</v>
      </c>
      <c r="H17" s="58">
        <v>0</v>
      </c>
      <c r="I17" s="22"/>
      <c r="J17" s="22">
        <f>K17+L17+M17</f>
        <v>0</v>
      </c>
      <c r="K17" s="58"/>
      <c r="L17" s="58">
        <v>0</v>
      </c>
      <c r="M17" s="58"/>
      <c r="N17" s="22">
        <f t="shared" ref="N17:N29" si="19">O17+P17+Q17</f>
        <v>0</v>
      </c>
      <c r="O17" s="22"/>
      <c r="P17" s="22"/>
      <c r="Q17" s="22"/>
      <c r="R17" s="22">
        <f t="shared" ref="R17:R29" si="20">S17+T17+U17</f>
        <v>0</v>
      </c>
      <c r="S17" s="22"/>
      <c r="T17" s="22"/>
      <c r="U17" s="22"/>
      <c r="V17" s="29" t="e">
        <f t="shared" si="11"/>
        <v>#DIV/0!</v>
      </c>
    </row>
    <row r="18" spans="1:24" ht="157.5" customHeight="1">
      <c r="A18" s="30"/>
      <c r="B18" s="93" t="s">
        <v>419</v>
      </c>
      <c r="C18" s="62" t="s">
        <v>247</v>
      </c>
      <c r="D18" s="63" t="s">
        <v>248</v>
      </c>
      <c r="E18" s="26" t="s">
        <v>330</v>
      </c>
      <c r="F18" s="22">
        <f>G18+H18+I18</f>
        <v>8937.1</v>
      </c>
      <c r="G18" s="58">
        <v>268.2</v>
      </c>
      <c r="H18" s="58">
        <v>8668.9</v>
      </c>
      <c r="I18" s="22"/>
      <c r="J18" s="22">
        <f>K18+L18+M18</f>
        <v>0</v>
      </c>
      <c r="K18" s="58">
        <v>0</v>
      </c>
      <c r="L18" s="58">
        <v>0</v>
      </c>
      <c r="M18" s="58"/>
      <c r="N18" s="22">
        <f t="shared" si="19"/>
        <v>127.6</v>
      </c>
      <c r="O18" s="58">
        <v>127.6</v>
      </c>
      <c r="P18" s="22"/>
      <c r="Q18" s="22"/>
      <c r="R18" s="22">
        <f t="shared" si="20"/>
        <v>127.6</v>
      </c>
      <c r="S18" s="22">
        <v>127.6</v>
      </c>
      <c r="T18" s="22"/>
      <c r="U18" s="22"/>
      <c r="V18" s="29">
        <f t="shared" si="11"/>
        <v>0</v>
      </c>
      <c r="W18" s="100"/>
      <c r="X18" s="100"/>
    </row>
    <row r="19" spans="1:24" ht="87" customHeight="1">
      <c r="A19" s="30"/>
      <c r="B19" s="50" t="s">
        <v>245</v>
      </c>
      <c r="C19" s="26" t="s">
        <v>247</v>
      </c>
      <c r="D19" s="27" t="s">
        <v>248</v>
      </c>
      <c r="E19" s="26" t="s">
        <v>243</v>
      </c>
      <c r="F19" s="22">
        <f t="shared" ref="F19:F20" si="21">G19+H19+I19</f>
        <v>0</v>
      </c>
      <c r="G19" s="58">
        <v>0</v>
      </c>
      <c r="H19" s="58">
        <v>0</v>
      </c>
      <c r="I19" s="22"/>
      <c r="J19" s="22">
        <f t="shared" ref="J19:J20" si="22">K19+L19+M19</f>
        <v>0</v>
      </c>
      <c r="K19" s="58">
        <v>0</v>
      </c>
      <c r="L19" s="58">
        <v>0</v>
      </c>
      <c r="M19" s="58"/>
      <c r="N19" s="22">
        <f t="shared" si="19"/>
        <v>0</v>
      </c>
      <c r="O19" s="22"/>
      <c r="P19" s="22"/>
      <c r="Q19" s="22"/>
      <c r="R19" s="22">
        <f t="shared" si="20"/>
        <v>0</v>
      </c>
      <c r="S19" s="22"/>
      <c r="T19" s="22"/>
      <c r="U19" s="22"/>
      <c r="V19" s="29" t="e">
        <f t="shared" si="11"/>
        <v>#DIV/0!</v>
      </c>
      <c r="W19" s="100"/>
      <c r="X19" s="100"/>
    </row>
    <row r="20" spans="1:24" ht="86.25" customHeight="1">
      <c r="A20" s="30"/>
      <c r="B20" s="50" t="s">
        <v>246</v>
      </c>
      <c r="C20" s="26" t="s">
        <v>247</v>
      </c>
      <c r="D20" s="27" t="s">
        <v>248</v>
      </c>
      <c r="E20" s="26" t="s">
        <v>244</v>
      </c>
      <c r="F20" s="22">
        <f t="shared" si="21"/>
        <v>0</v>
      </c>
      <c r="G20" s="58">
        <v>0</v>
      </c>
      <c r="H20" s="58">
        <v>0</v>
      </c>
      <c r="I20" s="22"/>
      <c r="J20" s="22">
        <f t="shared" si="22"/>
        <v>0</v>
      </c>
      <c r="K20" s="58">
        <v>0</v>
      </c>
      <c r="L20" s="58">
        <v>0</v>
      </c>
      <c r="M20" s="58"/>
      <c r="N20" s="22">
        <f t="shared" si="19"/>
        <v>0</v>
      </c>
      <c r="O20" s="22"/>
      <c r="P20" s="22"/>
      <c r="Q20" s="22"/>
      <c r="R20" s="22">
        <f t="shared" si="20"/>
        <v>0</v>
      </c>
      <c r="S20" s="22"/>
      <c r="T20" s="22"/>
      <c r="U20" s="22"/>
      <c r="V20" s="29" t="e">
        <f t="shared" si="11"/>
        <v>#DIV/0!</v>
      </c>
      <c r="W20" s="100"/>
      <c r="X20" s="100"/>
    </row>
    <row r="21" spans="1:24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195501</v>
      </c>
      <c r="G21" s="22">
        <f>SUM(G23:G29)</f>
        <v>173869</v>
      </c>
      <c r="H21" s="22">
        <f t="shared" ref="H21:I21" si="23">SUM(H23:H29)</f>
        <v>5761.7</v>
      </c>
      <c r="I21" s="22">
        <f t="shared" si="23"/>
        <v>15870.3</v>
      </c>
      <c r="J21" s="22">
        <f>K21+L21+M21</f>
        <v>3265.1</v>
      </c>
      <c r="K21" s="151">
        <f>K23+K24+K25+K27+K28+K29</f>
        <v>2060.1</v>
      </c>
      <c r="L21" s="22">
        <f t="shared" ref="L21:M21" si="24">L23+L24+L25+L27+L28+L29</f>
        <v>0</v>
      </c>
      <c r="M21" s="22">
        <f t="shared" si="24"/>
        <v>1205</v>
      </c>
      <c r="N21" s="22">
        <f>O21+P21+Q21</f>
        <v>171883.7</v>
      </c>
      <c r="O21" s="22">
        <f>SUM(O23:O29)</f>
        <v>160232.29999999999</v>
      </c>
      <c r="P21" s="22">
        <f t="shared" ref="P21:Q21" si="25">SUM(P23:P29)</f>
        <v>0</v>
      </c>
      <c r="Q21" s="22">
        <f t="shared" si="25"/>
        <v>11651.4</v>
      </c>
      <c r="R21" s="22">
        <f t="shared" si="20"/>
        <v>168291.8</v>
      </c>
      <c r="S21" s="22">
        <f>SUM(S23:S29)</f>
        <v>160232.29999999999</v>
      </c>
      <c r="T21" s="22">
        <f t="shared" ref="T21:U21" si="26">SUM(T23:T29)</f>
        <v>0</v>
      </c>
      <c r="U21" s="22">
        <f t="shared" si="26"/>
        <v>8059.5</v>
      </c>
      <c r="V21" s="29">
        <f t="shared" si="11"/>
        <v>1.7000000000000001E-2</v>
      </c>
    </row>
    <row r="22" spans="1:24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4" ht="174" customHeight="1">
      <c r="A23" s="30"/>
      <c r="B23" s="59" t="s">
        <v>22</v>
      </c>
      <c r="C23" s="26" t="s">
        <v>237</v>
      </c>
      <c r="D23" s="27" t="s">
        <v>21</v>
      </c>
      <c r="E23" s="26" t="s">
        <v>128</v>
      </c>
      <c r="F23" s="22">
        <f>G23+H23+I23</f>
        <v>21988.7</v>
      </c>
      <c r="G23" s="58">
        <v>20475</v>
      </c>
      <c r="H23" s="58"/>
      <c r="I23" s="58">
        <v>1513.7</v>
      </c>
      <c r="J23" s="22">
        <f>K23+L23+M23</f>
        <v>0</v>
      </c>
      <c r="K23" s="58">
        <v>0</v>
      </c>
      <c r="L23" s="58"/>
      <c r="M23" s="58">
        <v>0</v>
      </c>
      <c r="N23" s="22">
        <f t="shared" si="19"/>
        <v>21235.3</v>
      </c>
      <c r="O23" s="58">
        <v>20475</v>
      </c>
      <c r="P23" s="58"/>
      <c r="Q23" s="58">
        <v>760.3</v>
      </c>
      <c r="R23" s="22">
        <f t="shared" si="20"/>
        <v>21371.9</v>
      </c>
      <c r="S23" s="58">
        <v>20475</v>
      </c>
      <c r="T23" s="58"/>
      <c r="U23" s="84">
        <v>896.9</v>
      </c>
      <c r="V23" s="29">
        <f t="shared" si="11"/>
        <v>0</v>
      </c>
    </row>
    <row r="24" spans="1:24" ht="102" customHeight="1">
      <c r="A24" s="30"/>
      <c r="B24" s="32" t="s">
        <v>126</v>
      </c>
      <c r="C24" s="26" t="s">
        <v>237</v>
      </c>
      <c r="D24" s="27" t="s">
        <v>21</v>
      </c>
      <c r="E24" s="26" t="s">
        <v>125</v>
      </c>
      <c r="F24" s="22">
        <f t="shared" si="4"/>
        <v>31609.599999999999</v>
      </c>
      <c r="G24" s="58">
        <v>30000</v>
      </c>
      <c r="H24" s="58"/>
      <c r="I24" s="85">
        <v>1609.6</v>
      </c>
      <c r="J24" s="22">
        <f t="shared" ref="J24:J29" si="27">K24+L24+M24</f>
        <v>0</v>
      </c>
      <c r="K24" s="58">
        <v>0</v>
      </c>
      <c r="L24" s="58"/>
      <c r="M24" s="58">
        <v>0</v>
      </c>
      <c r="N24" s="22">
        <f t="shared" si="19"/>
        <v>31598.7</v>
      </c>
      <c r="O24" s="58">
        <v>30000</v>
      </c>
      <c r="P24" s="58"/>
      <c r="Q24" s="58">
        <v>1598.7</v>
      </c>
      <c r="R24" s="22">
        <f t="shared" si="20"/>
        <v>30508.5</v>
      </c>
      <c r="S24" s="58">
        <v>30000</v>
      </c>
      <c r="T24" s="58"/>
      <c r="U24" s="58">
        <v>508.5</v>
      </c>
      <c r="V24" s="94">
        <f t="shared" si="11"/>
        <v>0</v>
      </c>
    </row>
    <row r="25" spans="1:24" ht="101.25" customHeight="1">
      <c r="A25" s="30"/>
      <c r="B25" s="32" t="s">
        <v>23</v>
      </c>
      <c r="C25" s="26" t="s">
        <v>237</v>
      </c>
      <c r="D25" s="27" t="s">
        <v>21</v>
      </c>
      <c r="E25" s="26" t="s">
        <v>127</v>
      </c>
      <c r="F25" s="22">
        <f t="shared" si="4"/>
        <v>122307.3</v>
      </c>
      <c r="G25" s="58">
        <v>109757.3</v>
      </c>
      <c r="H25" s="58"/>
      <c r="I25" s="58">
        <v>12550</v>
      </c>
      <c r="J25" s="22">
        <f t="shared" si="27"/>
        <v>3265.1</v>
      </c>
      <c r="K25" s="58">
        <v>2060.1</v>
      </c>
      <c r="L25" s="58"/>
      <c r="M25" s="58">
        <v>1205</v>
      </c>
      <c r="N25" s="22">
        <f t="shared" si="19"/>
        <v>119029.6</v>
      </c>
      <c r="O25" s="58">
        <v>109757.3</v>
      </c>
      <c r="P25" s="58"/>
      <c r="Q25" s="58">
        <v>9272.2999999999993</v>
      </c>
      <c r="R25" s="22">
        <f t="shared" si="20"/>
        <v>116401.3</v>
      </c>
      <c r="S25" s="58">
        <v>109757.3</v>
      </c>
      <c r="T25" s="58"/>
      <c r="U25" s="58">
        <v>6644</v>
      </c>
      <c r="V25" s="29">
        <f t="shared" si="11"/>
        <v>2.7E-2</v>
      </c>
    </row>
    <row r="26" spans="1:24" ht="73.5" customHeight="1">
      <c r="A26" s="30"/>
      <c r="B26" s="32" t="s">
        <v>428</v>
      </c>
      <c r="C26" s="26" t="s">
        <v>177</v>
      </c>
      <c r="D26" s="144" t="s">
        <v>16</v>
      </c>
      <c r="E26" s="26" t="s">
        <v>427</v>
      </c>
      <c r="F26" s="22">
        <f t="shared" si="4"/>
        <v>10080</v>
      </c>
      <c r="G26" s="58">
        <v>10080</v>
      </c>
      <c r="H26" s="58"/>
      <c r="I26" s="58"/>
      <c r="J26" s="22">
        <f t="shared" si="27"/>
        <v>0</v>
      </c>
      <c r="K26" s="58"/>
      <c r="L26" s="58"/>
      <c r="M26" s="58"/>
      <c r="N26" s="22">
        <f t="shared" si="19"/>
        <v>0</v>
      </c>
      <c r="O26" s="58"/>
      <c r="P26" s="58"/>
      <c r="Q26" s="58"/>
      <c r="R26" s="22">
        <f t="shared" si="20"/>
        <v>0</v>
      </c>
      <c r="S26" s="58"/>
      <c r="T26" s="58"/>
      <c r="U26" s="58"/>
      <c r="V26" s="29">
        <f t="shared" si="11"/>
        <v>0</v>
      </c>
    </row>
    <row r="27" spans="1:24" ht="108" customHeight="1">
      <c r="A27" s="30"/>
      <c r="B27" s="32" t="s">
        <v>107</v>
      </c>
      <c r="C27" s="26" t="s">
        <v>237</v>
      </c>
      <c r="D27" s="27" t="s">
        <v>21</v>
      </c>
      <c r="E27" s="26" t="s">
        <v>108</v>
      </c>
      <c r="F27" s="22">
        <f t="shared" si="4"/>
        <v>7991</v>
      </c>
      <c r="G27" s="58">
        <v>3000</v>
      </c>
      <c r="H27" s="58">
        <v>4794</v>
      </c>
      <c r="I27" s="58">
        <v>197</v>
      </c>
      <c r="J27" s="22">
        <f t="shared" si="27"/>
        <v>0</v>
      </c>
      <c r="K27" s="58">
        <v>0</v>
      </c>
      <c r="L27" s="58">
        <v>0</v>
      </c>
      <c r="M27" s="58">
        <v>0</v>
      </c>
      <c r="N27" s="22">
        <f t="shared" si="19"/>
        <v>20.100000000000001</v>
      </c>
      <c r="O27" s="58">
        <v>0</v>
      </c>
      <c r="P27" s="58">
        <v>0</v>
      </c>
      <c r="Q27" s="58">
        <v>20.100000000000001</v>
      </c>
      <c r="R27" s="22">
        <f t="shared" si="20"/>
        <v>10.1</v>
      </c>
      <c r="S27" s="58">
        <v>0</v>
      </c>
      <c r="T27" s="58"/>
      <c r="U27" s="58">
        <v>10.1</v>
      </c>
      <c r="V27" s="29">
        <f t="shared" si="11"/>
        <v>0</v>
      </c>
    </row>
    <row r="28" spans="1:24" ht="103.5" customHeight="1">
      <c r="A28" s="30"/>
      <c r="B28" s="32" t="s">
        <v>20</v>
      </c>
      <c r="C28" s="26" t="s">
        <v>237</v>
      </c>
      <c r="D28" s="27" t="s">
        <v>21</v>
      </c>
      <c r="E28" s="65" t="s">
        <v>109</v>
      </c>
      <c r="F28" s="22">
        <f t="shared" si="4"/>
        <v>0</v>
      </c>
      <c r="G28" s="58">
        <v>0</v>
      </c>
      <c r="H28" s="58">
        <v>0</v>
      </c>
      <c r="I28" s="58">
        <v>0</v>
      </c>
      <c r="J28" s="22">
        <f t="shared" si="27"/>
        <v>0</v>
      </c>
      <c r="K28" s="58">
        <v>0</v>
      </c>
      <c r="L28" s="58">
        <v>0</v>
      </c>
      <c r="M28" s="58">
        <v>0</v>
      </c>
      <c r="N28" s="22">
        <f t="shared" si="19"/>
        <v>0</v>
      </c>
      <c r="O28" s="58">
        <v>0</v>
      </c>
      <c r="P28" s="58"/>
      <c r="Q28" s="58"/>
      <c r="R28" s="22">
        <f t="shared" si="20"/>
        <v>0</v>
      </c>
      <c r="S28" s="58">
        <v>0</v>
      </c>
      <c r="T28" s="58"/>
      <c r="U28" s="84"/>
      <c r="V28" s="29" t="e">
        <f t="shared" si="11"/>
        <v>#DIV/0!</v>
      </c>
    </row>
    <row r="29" spans="1:24" ht="105" customHeight="1">
      <c r="A29" s="30"/>
      <c r="B29" s="32" t="s">
        <v>110</v>
      </c>
      <c r="C29" s="26" t="s">
        <v>237</v>
      </c>
      <c r="D29" s="27" t="s">
        <v>21</v>
      </c>
      <c r="E29" s="26" t="s">
        <v>111</v>
      </c>
      <c r="F29" s="22">
        <f t="shared" si="4"/>
        <v>1524.4</v>
      </c>
      <c r="G29" s="58">
        <v>556.70000000000005</v>
      </c>
      <c r="H29" s="58">
        <v>967.7</v>
      </c>
      <c r="I29" s="58"/>
      <c r="J29" s="22">
        <f t="shared" si="27"/>
        <v>0</v>
      </c>
      <c r="K29" s="58">
        <v>0</v>
      </c>
      <c r="L29" s="58">
        <v>0</v>
      </c>
      <c r="M29" s="58"/>
      <c r="N29" s="22">
        <f t="shared" si="19"/>
        <v>0</v>
      </c>
      <c r="O29" s="58">
        <v>0</v>
      </c>
      <c r="P29" s="58">
        <v>0</v>
      </c>
      <c r="Q29" s="58"/>
      <c r="R29" s="22">
        <f t="shared" si="20"/>
        <v>0</v>
      </c>
      <c r="S29" s="58">
        <v>0</v>
      </c>
      <c r="T29" s="58"/>
      <c r="U29" s="58"/>
      <c r="V29" s="29">
        <f t="shared" si="11"/>
        <v>0</v>
      </c>
    </row>
    <row r="30" spans="1:24" ht="49.5">
      <c r="A30" s="7" t="s">
        <v>24</v>
      </c>
      <c r="B30" s="39" t="s">
        <v>25</v>
      </c>
      <c r="C30" s="21" t="s">
        <v>12</v>
      </c>
      <c r="D30" s="21" t="s">
        <v>12</v>
      </c>
      <c r="E30" s="21" t="s">
        <v>12</v>
      </c>
      <c r="F30" s="22">
        <f t="shared" si="4"/>
        <v>251056.1</v>
      </c>
      <c r="G30" s="22">
        <f>SUM(G32:G33)</f>
        <v>32637.3</v>
      </c>
      <c r="H30" s="22">
        <f>SUM(H32:H33)</f>
        <v>218418.8</v>
      </c>
      <c r="I30" s="22">
        <f>SUM(I32:I33)</f>
        <v>0</v>
      </c>
      <c r="J30" s="22">
        <f>K30+L30+M30</f>
        <v>11815.6</v>
      </c>
      <c r="K30" s="151">
        <f>SUM(K32:K33)</f>
        <v>1536.03</v>
      </c>
      <c r="L30" s="22">
        <f>SUM(L32:L33)</f>
        <v>10279.6</v>
      </c>
      <c r="M30" s="22">
        <f>SUM(M32:M33)</f>
        <v>0</v>
      </c>
      <c r="N30" s="22">
        <f t="shared" ref="N30" si="28">O30+P30+Q30</f>
        <v>99823.7</v>
      </c>
      <c r="O30" s="22">
        <f>SUM(O32:O33)</f>
        <v>7985.9</v>
      </c>
      <c r="P30" s="22">
        <f>SUM(P32:P33)</f>
        <v>91837.8</v>
      </c>
      <c r="Q30" s="22">
        <f>SUM(Q32:Q33)</f>
        <v>0</v>
      </c>
      <c r="R30" s="22">
        <f t="shared" ref="R30" si="29">S30+T30+U30</f>
        <v>0</v>
      </c>
      <c r="S30" s="22">
        <f>SUM(S32:S33)</f>
        <v>0</v>
      </c>
      <c r="T30" s="22">
        <f>SUM(T32:T33)</f>
        <v>0</v>
      </c>
      <c r="U30" s="22">
        <f>SUM(U32:U33)</f>
        <v>0</v>
      </c>
      <c r="V30" s="29">
        <f t="shared" si="11"/>
        <v>4.7E-2</v>
      </c>
    </row>
    <row r="31" spans="1:24" ht="18.75">
      <c r="A31" s="19"/>
      <c r="B31" s="31" t="s">
        <v>14</v>
      </c>
      <c r="C31" s="24"/>
      <c r="D31" s="33"/>
      <c r="E31" s="24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9"/>
    </row>
    <row r="32" spans="1:24" ht="73.5" customHeight="1">
      <c r="A32" s="19"/>
      <c r="B32" s="32" t="s">
        <v>26</v>
      </c>
      <c r="C32" s="26" t="s">
        <v>236</v>
      </c>
      <c r="D32" s="27" t="s">
        <v>17</v>
      </c>
      <c r="E32" s="26" t="s">
        <v>118</v>
      </c>
      <c r="F32" s="22">
        <f>G32+H32+I32</f>
        <v>251056.1</v>
      </c>
      <c r="G32" s="58">
        <v>32637.3</v>
      </c>
      <c r="H32" s="58">
        <v>218418.8</v>
      </c>
      <c r="I32" s="58"/>
      <c r="J32" s="22">
        <f t="shared" ref="J32:J33" si="30">K32+L32+M32</f>
        <v>11815.6</v>
      </c>
      <c r="K32" s="58">
        <v>1536.03</v>
      </c>
      <c r="L32" s="58">
        <v>10279.58</v>
      </c>
      <c r="M32" s="58"/>
      <c r="N32" s="22">
        <f t="shared" ref="N32:N39" si="31">O32+P32+Q32</f>
        <v>99823.7</v>
      </c>
      <c r="O32" s="58">
        <v>7985.9</v>
      </c>
      <c r="P32" s="58">
        <v>91837.8</v>
      </c>
      <c r="Q32" s="58"/>
      <c r="R32" s="22">
        <f t="shared" ref="R32:R33" si="32">S32+T32+U32</f>
        <v>0</v>
      </c>
      <c r="S32" s="58">
        <v>0</v>
      </c>
      <c r="T32" s="58">
        <v>0</v>
      </c>
      <c r="U32" s="58"/>
      <c r="V32" s="29">
        <f t="shared" si="11"/>
        <v>4.7E-2</v>
      </c>
    </row>
    <row r="33" spans="1:101" ht="111" customHeight="1">
      <c r="A33" s="19"/>
      <c r="B33" s="32" t="s">
        <v>157</v>
      </c>
      <c r="C33" s="26" t="s">
        <v>236</v>
      </c>
      <c r="D33" s="27" t="s">
        <v>17</v>
      </c>
      <c r="E33" s="26" t="s">
        <v>123</v>
      </c>
      <c r="F33" s="22">
        <f t="shared" si="4"/>
        <v>0</v>
      </c>
      <c r="G33" s="58">
        <v>0</v>
      </c>
      <c r="H33" s="58"/>
      <c r="I33" s="58"/>
      <c r="J33" s="22">
        <f t="shared" si="30"/>
        <v>0</v>
      </c>
      <c r="K33" s="58">
        <v>0</v>
      </c>
      <c r="L33" s="58"/>
      <c r="M33" s="58"/>
      <c r="N33" s="22">
        <f t="shared" si="31"/>
        <v>0</v>
      </c>
      <c r="O33" s="58">
        <v>0</v>
      </c>
      <c r="P33" s="58"/>
      <c r="Q33" s="58"/>
      <c r="R33" s="22">
        <f t="shared" si="32"/>
        <v>0</v>
      </c>
      <c r="S33" s="58">
        <v>0</v>
      </c>
      <c r="T33" s="58"/>
      <c r="U33" s="58"/>
      <c r="V33" s="29" t="e">
        <f t="shared" si="11"/>
        <v>#DIV/0!</v>
      </c>
    </row>
    <row r="34" spans="1:101" ht="30.75" customHeight="1">
      <c r="A34" s="19" t="s">
        <v>287</v>
      </c>
      <c r="B34" s="39" t="s">
        <v>290</v>
      </c>
      <c r="C34" s="26"/>
      <c r="D34" s="27"/>
      <c r="E34" s="21" t="s">
        <v>12</v>
      </c>
      <c r="F34" s="22">
        <f>G34+H34+I34</f>
        <v>69410.7</v>
      </c>
      <c r="G34" s="58">
        <f>SUM(G36:G40)</f>
        <v>2077.6999999999998</v>
      </c>
      <c r="H34" s="58">
        <f>SUM(H36:H40)</f>
        <v>67333</v>
      </c>
      <c r="I34" s="58">
        <f>SUM(I36:I40)</f>
        <v>0</v>
      </c>
      <c r="J34" s="22">
        <f>K34+L34+M34</f>
        <v>0</v>
      </c>
      <c r="K34" s="58">
        <f>K40+K37+K39+K36+K38</f>
        <v>0</v>
      </c>
      <c r="L34" s="58">
        <f t="shared" ref="L34:M34" si="33">L40+L37+L39+L36+L38</f>
        <v>0</v>
      </c>
      <c r="M34" s="58">
        <f t="shared" si="33"/>
        <v>0</v>
      </c>
      <c r="N34" s="22">
        <f t="shared" si="31"/>
        <v>155.19999999999999</v>
      </c>
      <c r="O34" s="58">
        <f>SUM(O36:O40)</f>
        <v>0</v>
      </c>
      <c r="P34" s="58">
        <f t="shared" ref="P34:Q34" si="34">SUM(P36:P40)</f>
        <v>155.19999999999999</v>
      </c>
      <c r="Q34" s="58">
        <f t="shared" si="34"/>
        <v>0</v>
      </c>
      <c r="R34" s="22">
        <f>S34+T34+U34</f>
        <v>319932</v>
      </c>
      <c r="S34" s="58">
        <f>SUM(S36:S40)</f>
        <v>28781</v>
      </c>
      <c r="T34" s="58">
        <f t="shared" ref="T34:U34" si="35">SUM(T36:T40)</f>
        <v>291151</v>
      </c>
      <c r="U34" s="58">
        <f t="shared" si="35"/>
        <v>0</v>
      </c>
      <c r="V34" s="29">
        <f t="shared" si="11"/>
        <v>0</v>
      </c>
    </row>
    <row r="35" spans="1:101" ht="21" customHeight="1">
      <c r="A35" s="19"/>
      <c r="B35" s="31" t="s">
        <v>14</v>
      </c>
      <c r="C35" s="26"/>
      <c r="D35" s="27"/>
      <c r="E35" s="26"/>
      <c r="F35" s="22"/>
      <c r="G35" s="58"/>
      <c r="H35" s="58"/>
      <c r="I35" s="58"/>
      <c r="J35" s="22"/>
      <c r="K35" s="58"/>
      <c r="L35" s="58"/>
      <c r="M35" s="58"/>
      <c r="N35" s="22"/>
      <c r="O35" s="58"/>
      <c r="P35" s="58"/>
      <c r="Q35" s="58"/>
      <c r="R35" s="22"/>
      <c r="S35" s="58"/>
      <c r="T35" s="58"/>
      <c r="U35" s="58"/>
      <c r="V35" s="29"/>
    </row>
    <row r="36" spans="1:101" ht="89.25" customHeight="1">
      <c r="A36" s="19"/>
      <c r="B36" s="50" t="s">
        <v>437</v>
      </c>
      <c r="C36" s="26" t="s">
        <v>177</v>
      </c>
      <c r="D36" s="144" t="s">
        <v>16</v>
      </c>
      <c r="E36" s="26" t="s">
        <v>436</v>
      </c>
      <c r="F36" s="22">
        <f t="shared" ref="F36" si="36">G36+H36+I36</f>
        <v>0</v>
      </c>
      <c r="G36" s="58"/>
      <c r="H36" s="58"/>
      <c r="I36" s="58"/>
      <c r="J36" s="22">
        <f t="shared" ref="J36" si="37">K36+L36+M36</f>
        <v>0</v>
      </c>
      <c r="K36" s="58"/>
      <c r="L36" s="58"/>
      <c r="M36" s="58"/>
      <c r="N36" s="22">
        <f t="shared" si="31"/>
        <v>0</v>
      </c>
      <c r="O36" s="58"/>
      <c r="P36" s="58"/>
      <c r="Q36" s="58"/>
      <c r="R36" s="22">
        <f t="shared" ref="R36" si="38">S36+T36+U36</f>
        <v>319781</v>
      </c>
      <c r="S36" s="58">
        <v>28781</v>
      </c>
      <c r="T36" s="58">
        <v>291000</v>
      </c>
      <c r="U36" s="58"/>
      <c r="V36" s="29" t="e">
        <f t="shared" si="11"/>
        <v>#DIV/0!</v>
      </c>
    </row>
    <row r="37" spans="1:101" ht="78" customHeight="1">
      <c r="A37" s="19"/>
      <c r="B37" s="50" t="s">
        <v>346</v>
      </c>
      <c r="C37" s="26" t="s">
        <v>236</v>
      </c>
      <c r="D37" s="27" t="s">
        <v>17</v>
      </c>
      <c r="E37" s="26" t="s">
        <v>345</v>
      </c>
      <c r="F37" s="22">
        <f t="shared" ref="F37:F39" si="39">G37+H37+I37</f>
        <v>0</v>
      </c>
      <c r="G37" s="58">
        <v>0</v>
      </c>
      <c r="H37" s="58">
        <v>0</v>
      </c>
      <c r="I37" s="58"/>
      <c r="J37" s="22">
        <f t="shared" ref="J37:J39" si="40">K37+L37+M37</f>
        <v>0</v>
      </c>
      <c r="K37" s="58">
        <v>0</v>
      </c>
      <c r="L37" s="58">
        <v>0</v>
      </c>
      <c r="M37" s="58"/>
      <c r="N37" s="22">
        <f t="shared" si="31"/>
        <v>0</v>
      </c>
      <c r="O37" s="58"/>
      <c r="P37" s="58"/>
      <c r="Q37" s="58"/>
      <c r="R37" s="22">
        <f t="shared" ref="R37:R39" si="41">S37+T37+U37</f>
        <v>0</v>
      </c>
      <c r="S37" s="58"/>
      <c r="T37" s="58"/>
      <c r="U37" s="58"/>
      <c r="V37" s="29" t="e">
        <f t="shared" si="11"/>
        <v>#DIV/0!</v>
      </c>
    </row>
    <row r="38" spans="1:101" ht="78" customHeight="1">
      <c r="A38" s="19"/>
      <c r="B38" s="50" t="s">
        <v>438</v>
      </c>
      <c r="C38" s="26" t="s">
        <v>236</v>
      </c>
      <c r="D38" s="144" t="s">
        <v>17</v>
      </c>
      <c r="E38" s="26" t="s">
        <v>439</v>
      </c>
      <c r="F38" s="22">
        <f t="shared" si="39"/>
        <v>69256.7</v>
      </c>
      <c r="G38" s="58">
        <v>2077.6999999999998</v>
      </c>
      <c r="H38" s="58">
        <v>67179</v>
      </c>
      <c r="I38" s="58"/>
      <c r="J38" s="22">
        <f t="shared" si="40"/>
        <v>0</v>
      </c>
      <c r="K38" s="58"/>
      <c r="L38" s="58"/>
      <c r="M38" s="58"/>
      <c r="N38" s="22">
        <f t="shared" si="31"/>
        <v>0</v>
      </c>
      <c r="O38" s="58"/>
      <c r="P38" s="58"/>
      <c r="Q38" s="58"/>
      <c r="R38" s="22">
        <f t="shared" si="41"/>
        <v>0</v>
      </c>
      <c r="S38" s="58"/>
      <c r="T38" s="58"/>
      <c r="U38" s="58"/>
      <c r="V38" s="29">
        <f t="shared" si="11"/>
        <v>0</v>
      </c>
    </row>
    <row r="39" spans="1:101" ht="78" customHeight="1">
      <c r="A39" s="19"/>
      <c r="B39" s="50" t="s">
        <v>348</v>
      </c>
      <c r="C39" s="26" t="s">
        <v>236</v>
      </c>
      <c r="D39" s="27" t="s">
        <v>17</v>
      </c>
      <c r="E39" s="26" t="s">
        <v>347</v>
      </c>
      <c r="F39" s="22">
        <f t="shared" si="39"/>
        <v>0</v>
      </c>
      <c r="G39" s="58">
        <v>0</v>
      </c>
      <c r="H39" s="58"/>
      <c r="I39" s="58"/>
      <c r="J39" s="22">
        <f t="shared" si="40"/>
        <v>0</v>
      </c>
      <c r="K39" s="58">
        <v>0</v>
      </c>
      <c r="L39" s="58"/>
      <c r="M39" s="58"/>
      <c r="N39" s="22">
        <f t="shared" si="31"/>
        <v>0</v>
      </c>
      <c r="O39" s="58"/>
      <c r="P39" s="58"/>
      <c r="Q39" s="58"/>
      <c r="R39" s="22">
        <f t="shared" si="41"/>
        <v>0</v>
      </c>
      <c r="S39" s="58"/>
      <c r="T39" s="58"/>
      <c r="U39" s="58"/>
      <c r="V39" s="29" t="e">
        <f t="shared" si="11"/>
        <v>#DIV/0!</v>
      </c>
    </row>
    <row r="40" spans="1:101" ht="83.25" customHeight="1">
      <c r="A40" s="19"/>
      <c r="B40" s="32" t="s">
        <v>289</v>
      </c>
      <c r="C40" s="26" t="s">
        <v>176</v>
      </c>
      <c r="D40" s="27" t="s">
        <v>15</v>
      </c>
      <c r="E40" s="26" t="s">
        <v>288</v>
      </c>
      <c r="F40" s="22">
        <f t="shared" si="4"/>
        <v>154</v>
      </c>
      <c r="G40" s="58"/>
      <c r="H40" s="58">
        <v>154</v>
      </c>
      <c r="I40" s="58"/>
      <c r="J40" s="22">
        <f t="shared" ref="J40" si="42">K40+L40+M40</f>
        <v>0</v>
      </c>
      <c r="K40" s="58"/>
      <c r="L40" s="58">
        <v>0</v>
      </c>
      <c r="M40" s="58"/>
      <c r="N40" s="22">
        <f t="shared" ref="N40" si="43">O40+P40+Q40</f>
        <v>155.19999999999999</v>
      </c>
      <c r="O40" s="58"/>
      <c r="P40" s="58">
        <v>155.19999999999999</v>
      </c>
      <c r="Q40" s="58"/>
      <c r="R40" s="22">
        <f t="shared" ref="R40" si="44">S40+T40+U40</f>
        <v>151</v>
      </c>
      <c r="S40" s="58"/>
      <c r="T40" s="58">
        <v>151</v>
      </c>
      <c r="U40" s="58"/>
      <c r="V40" s="29">
        <f t="shared" si="11"/>
        <v>0</v>
      </c>
    </row>
    <row r="41" spans="1:101" ht="24" customHeight="1">
      <c r="A41" s="16" t="s">
        <v>27</v>
      </c>
      <c r="B41" s="34" t="s">
        <v>28</v>
      </c>
      <c r="C41" s="35" t="s">
        <v>12</v>
      </c>
      <c r="D41" s="35" t="s">
        <v>12</v>
      </c>
      <c r="E41" s="35" t="s">
        <v>12</v>
      </c>
      <c r="F41" s="36">
        <f t="shared" si="4"/>
        <v>2032975.4</v>
      </c>
      <c r="G41" s="36">
        <f>G42+G46+G50+G56+G59</f>
        <v>1001967.4</v>
      </c>
      <c r="H41" s="36">
        <f>H42+H46+H50+H56+H59</f>
        <v>1031008</v>
      </c>
      <c r="I41" s="36">
        <f>I42+I46+I50+I56+I59</f>
        <v>0</v>
      </c>
      <c r="J41" s="36">
        <f>K41+L41+M41</f>
        <v>70.2</v>
      </c>
      <c r="K41" s="36">
        <f>K42+K46+K50+K56+K59</f>
        <v>2.1</v>
      </c>
      <c r="L41" s="36">
        <f>L42+L46+L50+L56+L59</f>
        <v>68.099999999999994</v>
      </c>
      <c r="M41" s="36">
        <f>M42+M46+M50+M56+M59</f>
        <v>0</v>
      </c>
      <c r="N41" s="36">
        <f t="shared" ref="N41:N42" si="45">O41+P41+Q41</f>
        <v>2103144.2999999998</v>
      </c>
      <c r="O41" s="36">
        <f>O42+O46+O50+O56+O59</f>
        <v>927437</v>
      </c>
      <c r="P41" s="36">
        <f>P42+P46+P50+P56+P59</f>
        <v>1175707.3</v>
      </c>
      <c r="Q41" s="36">
        <f>Q42+Q46+Q50+Q56+Q59</f>
        <v>0</v>
      </c>
      <c r="R41" s="36">
        <f t="shared" ref="R41:R42" si="46">S41+T41+U41</f>
        <v>448550.5</v>
      </c>
      <c r="S41" s="36">
        <f>S42+S46+S50+S56+S59</f>
        <v>285945.59999999998</v>
      </c>
      <c r="T41" s="36">
        <f>T42+T46+T50+T56+T59</f>
        <v>162604.9</v>
      </c>
      <c r="U41" s="36">
        <f>U42+U46+U50+U56+U59</f>
        <v>0</v>
      </c>
      <c r="V41" s="37">
        <f t="shared" si="11"/>
        <v>0</v>
      </c>
    </row>
    <row r="42" spans="1:101" ht="51.75" customHeight="1">
      <c r="A42" s="19" t="s">
        <v>29</v>
      </c>
      <c r="B42" s="38" t="s">
        <v>30</v>
      </c>
      <c r="C42" s="21" t="s">
        <v>12</v>
      </c>
      <c r="D42" s="21" t="s">
        <v>12</v>
      </c>
      <c r="E42" s="21" t="s">
        <v>12</v>
      </c>
      <c r="F42" s="22">
        <f t="shared" si="4"/>
        <v>370651.2</v>
      </c>
      <c r="G42" s="22">
        <f>SUM(G44:G45)</f>
        <v>286557.40000000002</v>
      </c>
      <c r="H42" s="22">
        <f>SUM(H44:H45)</f>
        <v>84093.8</v>
      </c>
      <c r="I42" s="22">
        <f>SUM(I44:I45)</f>
        <v>0</v>
      </c>
      <c r="J42" s="22">
        <f t="shared" ref="J42" si="47">K42+L42+M42</f>
        <v>0</v>
      </c>
      <c r="K42" s="22">
        <f>SUM(K44:K45)</f>
        <v>0</v>
      </c>
      <c r="L42" s="22">
        <f>SUM(L44:L45)</f>
        <v>0</v>
      </c>
      <c r="M42" s="22">
        <f>SUM(M44:M45)</f>
        <v>0</v>
      </c>
      <c r="N42" s="22">
        <f t="shared" si="45"/>
        <v>370651.2</v>
      </c>
      <c r="O42" s="22">
        <f>SUM(O44:O45)</f>
        <v>290231.90000000002</v>
      </c>
      <c r="P42" s="22">
        <f>SUM(P44:P45)</f>
        <v>80419.3</v>
      </c>
      <c r="Q42" s="22">
        <f>SUM(Q44:Q45)</f>
        <v>0</v>
      </c>
      <c r="R42" s="22">
        <f t="shared" si="46"/>
        <v>370651.2</v>
      </c>
      <c r="S42" s="22">
        <f>SUM(S44:S45)</f>
        <v>278934.7</v>
      </c>
      <c r="T42" s="22">
        <f>SUM(T44:T45)</f>
        <v>91716.5</v>
      </c>
      <c r="U42" s="22">
        <f>SUM(U44:U45)</f>
        <v>0</v>
      </c>
      <c r="V42" s="29">
        <f t="shared" si="11"/>
        <v>0</v>
      </c>
    </row>
    <row r="43" spans="1:101" ht="18.75" customHeight="1">
      <c r="A43" s="30"/>
      <c r="B43" s="31" t="s">
        <v>14</v>
      </c>
      <c r="C43" s="24"/>
      <c r="D43" s="24"/>
      <c r="E43" s="24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9"/>
    </row>
    <row r="44" spans="1:101" ht="52.5" customHeight="1">
      <c r="A44" s="30"/>
      <c r="B44" s="32" t="s">
        <v>163</v>
      </c>
      <c r="C44" s="26" t="s">
        <v>176</v>
      </c>
      <c r="D44" s="27" t="s">
        <v>15</v>
      </c>
      <c r="E44" s="26" t="s">
        <v>100</v>
      </c>
      <c r="F44" s="22">
        <f t="shared" si="4"/>
        <v>198000</v>
      </c>
      <c r="G44" s="58">
        <v>113906.2</v>
      </c>
      <c r="H44" s="58">
        <v>84093.8</v>
      </c>
      <c r="I44" s="58"/>
      <c r="J44" s="22">
        <f>SUM(K44:M44)</f>
        <v>0</v>
      </c>
      <c r="K44" s="58">
        <v>0</v>
      </c>
      <c r="L44" s="58">
        <v>0</v>
      </c>
      <c r="M44" s="58"/>
      <c r="N44" s="22">
        <f t="shared" ref="N44:N46" si="48">O44+P44+Q44</f>
        <v>198000</v>
      </c>
      <c r="O44" s="58">
        <v>117580.7</v>
      </c>
      <c r="P44" s="58">
        <v>80419.3</v>
      </c>
      <c r="Q44" s="58"/>
      <c r="R44" s="22">
        <f t="shared" ref="R44:R46" si="49">S44+T44+U44</f>
        <v>198000</v>
      </c>
      <c r="S44" s="58">
        <v>106283.5</v>
      </c>
      <c r="T44" s="58">
        <v>91716.5</v>
      </c>
      <c r="U44" s="58"/>
      <c r="V44" s="29">
        <f t="shared" si="11"/>
        <v>0</v>
      </c>
    </row>
    <row r="45" spans="1:101" ht="51.75" customHeight="1">
      <c r="A45" s="30"/>
      <c r="B45" s="32" t="s">
        <v>31</v>
      </c>
      <c r="C45" s="26" t="s">
        <v>176</v>
      </c>
      <c r="D45" s="27" t="s">
        <v>15</v>
      </c>
      <c r="E45" s="26" t="s">
        <v>124</v>
      </c>
      <c r="F45" s="22">
        <f t="shared" si="4"/>
        <v>172651.2</v>
      </c>
      <c r="G45" s="58">
        <v>172651.2</v>
      </c>
      <c r="H45" s="58"/>
      <c r="I45" s="58"/>
      <c r="J45" s="22">
        <f>SUM(K45:M45)</f>
        <v>0</v>
      </c>
      <c r="K45" s="58">
        <v>0</v>
      </c>
      <c r="L45" s="58"/>
      <c r="M45" s="58"/>
      <c r="N45" s="22">
        <f t="shared" si="48"/>
        <v>172651.2</v>
      </c>
      <c r="O45" s="58">
        <v>172651.2</v>
      </c>
      <c r="P45" s="58"/>
      <c r="Q45" s="58"/>
      <c r="R45" s="22">
        <f t="shared" si="49"/>
        <v>172651.2</v>
      </c>
      <c r="S45" s="58">
        <v>172651.2</v>
      </c>
      <c r="T45" s="58"/>
      <c r="U45" s="58"/>
      <c r="V45" s="29">
        <f t="shared" si="11"/>
        <v>0</v>
      </c>
    </row>
    <row r="46" spans="1:101" ht="36.75" customHeight="1">
      <c r="A46" s="19" t="s">
        <v>32</v>
      </c>
      <c r="B46" s="39" t="s">
        <v>33</v>
      </c>
      <c r="C46" s="21" t="s">
        <v>12</v>
      </c>
      <c r="D46" s="21" t="s">
        <v>12</v>
      </c>
      <c r="E46" s="21" t="s">
        <v>12</v>
      </c>
      <c r="F46" s="22">
        <f t="shared" ref="F46:F103" si="50">G46+H46+I46</f>
        <v>149834.20000000001</v>
      </c>
      <c r="G46" s="22">
        <f>SUM(G48:G49)</f>
        <v>4495</v>
      </c>
      <c r="H46" s="22">
        <f>SUM(H48:H49)</f>
        <v>145339.20000000001</v>
      </c>
      <c r="I46" s="22">
        <f>SUM(I48:I49)</f>
        <v>0</v>
      </c>
      <c r="J46" s="22">
        <f t="shared" ref="J46" si="51">K46+L46+M46</f>
        <v>70.2</v>
      </c>
      <c r="K46" s="22">
        <f>SUM(K48:K49)</f>
        <v>2.1</v>
      </c>
      <c r="L46" s="22">
        <f>SUM(L48:L49)</f>
        <v>68.099999999999994</v>
      </c>
      <c r="M46" s="22">
        <f>SUM(M48:M49)</f>
        <v>0</v>
      </c>
      <c r="N46" s="22">
        <f t="shared" si="48"/>
        <v>66717.7</v>
      </c>
      <c r="O46" s="22">
        <f>SUM(O48:O49)</f>
        <v>2001.5</v>
      </c>
      <c r="P46" s="22">
        <f>SUM(P48:P49)</f>
        <v>64716.2</v>
      </c>
      <c r="Q46" s="22">
        <f>SUM(Q48:Q49)</f>
        <v>0</v>
      </c>
      <c r="R46" s="22">
        <f t="shared" si="49"/>
        <v>77899.3</v>
      </c>
      <c r="S46" s="22">
        <f>SUM(S48:S49)</f>
        <v>7010.9</v>
      </c>
      <c r="T46" s="22">
        <f>SUM(T48:T49)</f>
        <v>70888.399999999994</v>
      </c>
      <c r="U46" s="22">
        <f>SUM(U48:U49)</f>
        <v>0</v>
      </c>
      <c r="V46" s="29">
        <f t="shared" si="11"/>
        <v>0</v>
      </c>
    </row>
    <row r="47" spans="1:101" ht="18.75">
      <c r="A47" s="30"/>
      <c r="B47" s="31" t="s">
        <v>14</v>
      </c>
      <c r="C47" s="24"/>
      <c r="D47" s="24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9"/>
    </row>
    <row r="48" spans="1:101" s="44" customFormat="1" ht="54" customHeight="1">
      <c r="A48" s="40"/>
      <c r="B48" s="41" t="s">
        <v>34</v>
      </c>
      <c r="C48" s="42" t="s">
        <v>176</v>
      </c>
      <c r="D48" s="43" t="s">
        <v>15</v>
      </c>
      <c r="E48" s="42" t="s">
        <v>101</v>
      </c>
      <c r="F48" s="71">
        <f t="shared" si="50"/>
        <v>83511</v>
      </c>
      <c r="G48" s="74">
        <v>2505.3000000000002</v>
      </c>
      <c r="H48" s="74">
        <v>81005.7</v>
      </c>
      <c r="I48" s="74"/>
      <c r="J48" s="22">
        <f t="shared" ref="J48:J49" si="52">SUM(K48:M48)</f>
        <v>0</v>
      </c>
      <c r="K48" s="74"/>
      <c r="L48" s="74">
        <v>0</v>
      </c>
      <c r="M48" s="74"/>
      <c r="N48" s="22">
        <f t="shared" ref="N48:N49" si="53">O48+P48+Q48</f>
        <v>0</v>
      </c>
      <c r="O48" s="74">
        <v>0</v>
      </c>
      <c r="P48" s="74">
        <v>0</v>
      </c>
      <c r="Q48" s="74"/>
      <c r="R48" s="22">
        <f t="shared" ref="R48:R49" si="54">S48+T48+U48</f>
        <v>0</v>
      </c>
      <c r="S48" s="74"/>
      <c r="T48" s="74"/>
      <c r="U48" s="74"/>
      <c r="V48" s="29">
        <f t="shared" si="11"/>
        <v>0</v>
      </c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</row>
    <row r="49" spans="1:101" s="44" customFormat="1" ht="84" customHeight="1">
      <c r="A49" s="40"/>
      <c r="B49" s="41" t="s">
        <v>103</v>
      </c>
      <c r="C49" s="42" t="s">
        <v>176</v>
      </c>
      <c r="D49" s="43" t="s">
        <v>15</v>
      </c>
      <c r="E49" s="42" t="s">
        <v>102</v>
      </c>
      <c r="F49" s="71">
        <f t="shared" si="50"/>
        <v>66323.199999999997</v>
      </c>
      <c r="G49" s="74">
        <v>1989.7</v>
      </c>
      <c r="H49" s="74">
        <v>64333.5</v>
      </c>
      <c r="I49" s="74"/>
      <c r="J49" s="22">
        <f t="shared" si="52"/>
        <v>70.2</v>
      </c>
      <c r="K49" s="74">
        <v>2.11</v>
      </c>
      <c r="L49" s="74">
        <v>68.12</v>
      </c>
      <c r="M49" s="74"/>
      <c r="N49" s="22">
        <f t="shared" si="53"/>
        <v>66717.7</v>
      </c>
      <c r="O49" s="74">
        <v>2001.5</v>
      </c>
      <c r="P49" s="74">
        <v>64716.2</v>
      </c>
      <c r="Q49" s="74"/>
      <c r="R49" s="22">
        <f t="shared" si="54"/>
        <v>77899.3</v>
      </c>
      <c r="S49" s="74">
        <v>7010.9</v>
      </c>
      <c r="T49" s="74">
        <v>70888.399999999994</v>
      </c>
      <c r="U49" s="74"/>
      <c r="V49" s="29">
        <f t="shared" si="11"/>
        <v>1E-3</v>
      </c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</row>
    <row r="50" spans="1:101" s="5" customFormat="1" ht="39.75" customHeight="1">
      <c r="A50" s="19" t="s">
        <v>35</v>
      </c>
      <c r="B50" s="38" t="s">
        <v>38</v>
      </c>
      <c r="C50" s="21" t="s">
        <v>12</v>
      </c>
      <c r="D50" s="21" t="s">
        <v>12</v>
      </c>
      <c r="E50" s="21" t="s">
        <v>12</v>
      </c>
      <c r="F50" s="22">
        <f>G50+H50+I50</f>
        <v>49721</v>
      </c>
      <c r="G50" s="22">
        <f>SUM(G52:G55)</f>
        <v>1491.6</v>
      </c>
      <c r="H50" s="22">
        <f>SUM(H52:H55)</f>
        <v>48229.4</v>
      </c>
      <c r="I50" s="22">
        <f>SUM(I52:I55)</f>
        <v>0</v>
      </c>
      <c r="J50" s="22">
        <f>SUM(J52:J55)</f>
        <v>0</v>
      </c>
      <c r="K50" s="22">
        <f>SUM(K52:K55)</f>
        <v>0</v>
      </c>
      <c r="L50" s="22">
        <f t="shared" ref="L50" si="55">SUM(L52:L55)</f>
        <v>0</v>
      </c>
      <c r="M50" s="22">
        <f>SUM(M52:M55)</f>
        <v>0</v>
      </c>
      <c r="N50" s="22">
        <f t="shared" ref="N50:R50" si="56">SUM(N52:N54)</f>
        <v>0</v>
      </c>
      <c r="O50" s="22">
        <f>SUM(O52:O55)</f>
        <v>0</v>
      </c>
      <c r="P50" s="22">
        <f t="shared" ref="P50:Q50" si="57">SUM(P52:P55)</f>
        <v>0</v>
      </c>
      <c r="Q50" s="22">
        <f t="shared" si="57"/>
        <v>0</v>
      </c>
      <c r="R50" s="22">
        <f t="shared" si="56"/>
        <v>0</v>
      </c>
      <c r="S50" s="22">
        <f>SUM(S52:S55)</f>
        <v>0</v>
      </c>
      <c r="T50" s="22">
        <f t="shared" ref="T50:U50" si="58">SUM(T52:T55)</f>
        <v>0</v>
      </c>
      <c r="U50" s="22">
        <f t="shared" si="58"/>
        <v>0</v>
      </c>
      <c r="V50" s="29">
        <f t="shared" si="11"/>
        <v>0</v>
      </c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</row>
    <row r="51" spans="1:101" ht="18.75">
      <c r="A51" s="30"/>
      <c r="B51" s="31" t="s">
        <v>14</v>
      </c>
      <c r="C51" s="24"/>
      <c r="D51" s="24"/>
      <c r="E51" s="24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9"/>
    </row>
    <row r="52" spans="1:101" ht="57" customHeight="1">
      <c r="A52" s="30"/>
      <c r="B52" s="32" t="s">
        <v>104</v>
      </c>
      <c r="C52" s="26" t="s">
        <v>176</v>
      </c>
      <c r="D52" s="27" t="s">
        <v>15</v>
      </c>
      <c r="E52" s="26" t="s">
        <v>105</v>
      </c>
      <c r="F52" s="22">
        <f t="shared" si="50"/>
        <v>49721</v>
      </c>
      <c r="G52" s="58">
        <v>1491.6</v>
      </c>
      <c r="H52" s="58">
        <v>48229.4</v>
      </c>
      <c r="I52" s="58"/>
      <c r="J52" s="22">
        <f>K52+L52+M52</f>
        <v>0</v>
      </c>
      <c r="K52" s="58"/>
      <c r="L52" s="58">
        <v>0</v>
      </c>
      <c r="M52" s="58"/>
      <c r="N52" s="22">
        <f t="shared" ref="N52:N56" si="59">O52+P52+Q52</f>
        <v>0</v>
      </c>
      <c r="O52" s="58">
        <v>0</v>
      </c>
      <c r="P52" s="58">
        <v>0</v>
      </c>
      <c r="Q52" s="58"/>
      <c r="R52" s="22">
        <f t="shared" ref="R52:R56" si="60">S52+T52+U52</f>
        <v>0</v>
      </c>
      <c r="S52" s="58"/>
      <c r="T52" s="58"/>
      <c r="U52" s="58"/>
      <c r="V52" s="29">
        <f t="shared" si="11"/>
        <v>0</v>
      </c>
    </row>
    <row r="53" spans="1:101" ht="71.25" customHeight="1">
      <c r="A53" s="30"/>
      <c r="B53" s="32" t="s">
        <v>313</v>
      </c>
      <c r="C53" s="26" t="s">
        <v>177</v>
      </c>
      <c r="D53" s="27" t="s">
        <v>16</v>
      </c>
      <c r="E53" s="26" t="s">
        <v>312</v>
      </c>
      <c r="F53" s="22">
        <f t="shared" si="50"/>
        <v>0</v>
      </c>
      <c r="G53" s="58">
        <v>0</v>
      </c>
      <c r="H53" s="58">
        <v>0</v>
      </c>
      <c r="I53" s="58"/>
      <c r="J53" s="22">
        <f>K53+L53+M53</f>
        <v>0</v>
      </c>
      <c r="K53" s="58">
        <v>0</v>
      </c>
      <c r="L53" s="58">
        <v>0</v>
      </c>
      <c r="M53" s="58"/>
      <c r="N53" s="22">
        <f t="shared" si="59"/>
        <v>0</v>
      </c>
      <c r="O53" s="58"/>
      <c r="P53" s="58"/>
      <c r="Q53" s="58"/>
      <c r="R53" s="22">
        <f t="shared" si="60"/>
        <v>0</v>
      </c>
      <c r="S53" s="58"/>
      <c r="T53" s="58"/>
      <c r="U53" s="58"/>
      <c r="V53" s="29" t="e">
        <f t="shared" si="11"/>
        <v>#DIV/0!</v>
      </c>
    </row>
    <row r="54" spans="1:101" ht="68.25" customHeight="1">
      <c r="A54" s="30"/>
      <c r="B54" s="32" t="s">
        <v>332</v>
      </c>
      <c r="C54" s="26" t="s">
        <v>176</v>
      </c>
      <c r="D54" s="27" t="s">
        <v>15</v>
      </c>
      <c r="E54" s="26" t="s">
        <v>331</v>
      </c>
      <c r="F54" s="22">
        <f t="shared" si="50"/>
        <v>0</v>
      </c>
      <c r="G54" s="58">
        <v>0</v>
      </c>
      <c r="H54" s="58"/>
      <c r="I54" s="58"/>
      <c r="J54" s="22">
        <f>K54+L54+M54</f>
        <v>0</v>
      </c>
      <c r="K54" s="58"/>
      <c r="L54" s="58"/>
      <c r="M54" s="58"/>
      <c r="N54" s="22"/>
      <c r="O54" s="58"/>
      <c r="P54" s="58"/>
      <c r="Q54" s="58"/>
      <c r="R54" s="22"/>
      <c r="S54" s="58"/>
      <c r="T54" s="58"/>
      <c r="U54" s="58"/>
      <c r="V54" s="29" t="e">
        <f t="shared" si="11"/>
        <v>#DIV/0!</v>
      </c>
    </row>
    <row r="55" spans="1:101" ht="75.75" customHeight="1">
      <c r="A55" s="30"/>
      <c r="B55" s="32" t="s">
        <v>335</v>
      </c>
      <c r="C55" s="26" t="s">
        <v>177</v>
      </c>
      <c r="D55" s="27" t="s">
        <v>16</v>
      </c>
      <c r="E55" s="26" t="s">
        <v>336</v>
      </c>
      <c r="F55" s="22">
        <f t="shared" si="50"/>
        <v>0</v>
      </c>
      <c r="G55" s="58">
        <v>0</v>
      </c>
      <c r="H55" s="58"/>
      <c r="I55" s="58"/>
      <c r="J55" s="22">
        <f>K55+L55+M55</f>
        <v>0</v>
      </c>
      <c r="K55" s="58">
        <v>0</v>
      </c>
      <c r="L55" s="58"/>
      <c r="M55" s="58"/>
      <c r="N55" s="22"/>
      <c r="O55" s="58"/>
      <c r="P55" s="58"/>
      <c r="Q55" s="58"/>
      <c r="R55" s="22"/>
      <c r="S55" s="58"/>
      <c r="T55" s="58"/>
      <c r="U55" s="58"/>
      <c r="V55" s="29" t="e">
        <f t="shared" si="11"/>
        <v>#DIV/0!</v>
      </c>
    </row>
    <row r="56" spans="1:101" s="5" customFormat="1" ht="90" customHeight="1">
      <c r="A56" s="45" t="s">
        <v>36</v>
      </c>
      <c r="B56" s="39" t="s">
        <v>178</v>
      </c>
      <c r="C56" s="21" t="s">
        <v>12</v>
      </c>
      <c r="D56" s="21" t="s">
        <v>12</v>
      </c>
      <c r="E56" s="21" t="s">
        <v>12</v>
      </c>
      <c r="F56" s="22">
        <f>G56+H56+I56</f>
        <v>64602.2</v>
      </c>
      <c r="G56" s="22">
        <f>SUM(G58)</f>
        <v>1938.1</v>
      </c>
      <c r="H56" s="22">
        <f t="shared" ref="H56:I56" si="61">SUM(H58)</f>
        <v>62664.1</v>
      </c>
      <c r="I56" s="22">
        <f t="shared" si="61"/>
        <v>0</v>
      </c>
      <c r="J56" s="22">
        <f t="shared" ref="J56" si="62">K56+L56+M56</f>
        <v>0</v>
      </c>
      <c r="K56" s="22">
        <f>K58</f>
        <v>0</v>
      </c>
      <c r="L56" s="22">
        <f>L58</f>
        <v>0</v>
      </c>
      <c r="M56" s="22">
        <f>SUM(M58:M67)</f>
        <v>0</v>
      </c>
      <c r="N56" s="22">
        <f t="shared" si="59"/>
        <v>0</v>
      </c>
      <c r="O56" s="22">
        <f>SUM(O58)</f>
        <v>0</v>
      </c>
      <c r="P56" s="22">
        <f>SUM(P58)</f>
        <v>0</v>
      </c>
      <c r="Q56" s="22">
        <f>SUM(Q58:Q67)</f>
        <v>0</v>
      </c>
      <c r="R56" s="22">
        <f t="shared" si="60"/>
        <v>0</v>
      </c>
      <c r="S56" s="22">
        <f>SUM(S58)</f>
        <v>0</v>
      </c>
      <c r="T56" s="22">
        <f>SUM(T58)</f>
        <v>0</v>
      </c>
      <c r="U56" s="22">
        <f>SUM(U58:U67)</f>
        <v>0</v>
      </c>
      <c r="V56" s="29">
        <f t="shared" si="11"/>
        <v>0</v>
      </c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</row>
    <row r="57" spans="1:101" ht="22.5" customHeight="1">
      <c r="A57" s="10"/>
      <c r="B57" s="31" t="s">
        <v>14</v>
      </c>
      <c r="C57" s="24"/>
      <c r="D57" s="24"/>
      <c r="E57" s="24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9"/>
    </row>
    <row r="58" spans="1:101" ht="91.5" customHeight="1">
      <c r="A58" s="7"/>
      <c r="B58" s="32" t="s">
        <v>37</v>
      </c>
      <c r="C58" s="26" t="s">
        <v>176</v>
      </c>
      <c r="D58" s="27" t="s">
        <v>15</v>
      </c>
      <c r="E58" s="26" t="s">
        <v>106</v>
      </c>
      <c r="F58" s="22">
        <f t="shared" si="50"/>
        <v>64602.2</v>
      </c>
      <c r="G58" s="58">
        <v>1938.1</v>
      </c>
      <c r="H58" s="58">
        <v>62664.1</v>
      </c>
      <c r="I58" s="58"/>
      <c r="J58" s="22">
        <f>SUM(K58:M58)</f>
        <v>0</v>
      </c>
      <c r="K58" s="58">
        <v>0</v>
      </c>
      <c r="L58" s="58">
        <v>0</v>
      </c>
      <c r="M58" s="58"/>
      <c r="N58" s="22">
        <f t="shared" ref="N58:N70" si="63">O58+P58+Q58</f>
        <v>0</v>
      </c>
      <c r="O58" s="58">
        <v>0</v>
      </c>
      <c r="P58" s="58">
        <v>0</v>
      </c>
      <c r="Q58" s="58"/>
      <c r="R58" s="22">
        <f t="shared" ref="R58:R70" si="64">S58+T58+U58</f>
        <v>0</v>
      </c>
      <c r="S58" s="58">
        <v>0</v>
      </c>
      <c r="T58" s="58"/>
      <c r="U58" s="58"/>
      <c r="V58" s="29">
        <f t="shared" si="11"/>
        <v>0</v>
      </c>
    </row>
    <row r="59" spans="1:101" ht="46.5" customHeight="1">
      <c r="A59" s="7" t="s">
        <v>179</v>
      </c>
      <c r="B59" s="20" t="s">
        <v>180</v>
      </c>
      <c r="C59" s="65" t="s">
        <v>12</v>
      </c>
      <c r="D59" s="68" t="s">
        <v>12</v>
      </c>
      <c r="E59" s="65" t="s">
        <v>12</v>
      </c>
      <c r="F59" s="22">
        <f>G59+H59+I59</f>
        <v>1398166.8</v>
      </c>
      <c r="G59" s="22">
        <f>SUM(G61:G69)</f>
        <v>707485.3</v>
      </c>
      <c r="H59" s="22">
        <f t="shared" ref="H59:I59" si="65">SUM(H61:H69)</f>
        <v>690681.5</v>
      </c>
      <c r="I59" s="22">
        <f t="shared" si="65"/>
        <v>0</v>
      </c>
      <c r="J59" s="22">
        <f>K59+L59+M59</f>
        <v>0</v>
      </c>
      <c r="K59" s="22">
        <f>SUM(K61:K69)</f>
        <v>0</v>
      </c>
      <c r="L59" s="22">
        <f t="shared" ref="L59:M59" si="66">SUM(L61:L69)</f>
        <v>0</v>
      </c>
      <c r="M59" s="22">
        <f t="shared" si="66"/>
        <v>0</v>
      </c>
      <c r="N59" s="22">
        <f>O59+P59+Q59</f>
        <v>1665775.4</v>
      </c>
      <c r="O59" s="22">
        <f>SUM(O61:O69)</f>
        <v>635203.6</v>
      </c>
      <c r="P59" s="22">
        <f t="shared" ref="P59:Q59" si="67">SUM(P61:P69)</f>
        <v>1030571.8</v>
      </c>
      <c r="Q59" s="22">
        <f t="shared" si="67"/>
        <v>0</v>
      </c>
      <c r="R59" s="22">
        <f>S59+T59+U59</f>
        <v>0</v>
      </c>
      <c r="S59" s="22">
        <f>SUM(S61:S69)</f>
        <v>0</v>
      </c>
      <c r="T59" s="22">
        <f t="shared" ref="T59:U59" si="68">SUM(T61:T69)</f>
        <v>0</v>
      </c>
      <c r="U59" s="22">
        <f t="shared" si="68"/>
        <v>0</v>
      </c>
      <c r="V59" s="29">
        <f t="shared" si="11"/>
        <v>0</v>
      </c>
    </row>
    <row r="60" spans="1:101" ht="22.5" customHeight="1">
      <c r="A60" s="7"/>
      <c r="B60" s="23" t="s">
        <v>14</v>
      </c>
      <c r="C60" s="65"/>
      <c r="D60" s="68"/>
      <c r="E60" s="65"/>
      <c r="F60" s="22"/>
      <c r="G60" s="58"/>
      <c r="H60" s="58"/>
      <c r="I60" s="58"/>
      <c r="J60" s="22"/>
      <c r="K60" s="58"/>
      <c r="L60" s="58"/>
      <c r="M60" s="58"/>
      <c r="N60" s="22"/>
      <c r="O60" s="58"/>
      <c r="P60" s="58"/>
      <c r="Q60" s="58"/>
      <c r="R60" s="22"/>
      <c r="S60" s="58"/>
      <c r="T60" s="58"/>
      <c r="U60" s="58"/>
      <c r="V60" s="29"/>
    </row>
    <row r="61" spans="1:101" ht="74.25" customHeight="1">
      <c r="A61" s="19"/>
      <c r="B61" s="77" t="s">
        <v>186</v>
      </c>
      <c r="C61" s="65" t="s">
        <v>177</v>
      </c>
      <c r="D61" s="68" t="s">
        <v>16</v>
      </c>
      <c r="E61" s="68" t="s">
        <v>181</v>
      </c>
      <c r="F61" s="22">
        <f>G61+H61+I61</f>
        <v>142053.9</v>
      </c>
      <c r="G61" s="58">
        <v>6005.1</v>
      </c>
      <c r="H61" s="58">
        <v>136048.79999999999</v>
      </c>
      <c r="I61" s="58"/>
      <c r="J61" s="22">
        <f t="shared" ref="J61:J64" si="69">SUM(K61:M61)</f>
        <v>0</v>
      </c>
      <c r="K61" s="58">
        <v>0</v>
      </c>
      <c r="L61" s="58">
        <v>0</v>
      </c>
      <c r="M61" s="58"/>
      <c r="N61" s="22">
        <f t="shared" si="63"/>
        <v>436236.5</v>
      </c>
      <c r="O61" s="58">
        <v>18441.2</v>
      </c>
      <c r="P61" s="58">
        <v>417795.3</v>
      </c>
      <c r="Q61" s="58"/>
      <c r="R61" s="22">
        <f t="shared" si="64"/>
        <v>0</v>
      </c>
      <c r="S61" s="58">
        <v>0</v>
      </c>
      <c r="T61" s="58">
        <v>0</v>
      </c>
      <c r="U61" s="58"/>
      <c r="V61" s="29">
        <f t="shared" si="11"/>
        <v>0</v>
      </c>
    </row>
    <row r="62" spans="1:101" ht="89.25" customHeight="1">
      <c r="A62" s="19"/>
      <c r="B62" s="32" t="s">
        <v>186</v>
      </c>
      <c r="C62" s="26" t="s">
        <v>191</v>
      </c>
      <c r="D62" s="27" t="s">
        <v>115</v>
      </c>
      <c r="E62" s="26" t="s">
        <v>181</v>
      </c>
      <c r="F62" s="22">
        <f t="shared" ref="F62:F66" si="70">G62+H62+I62</f>
        <v>103463.4</v>
      </c>
      <c r="G62" s="58">
        <v>4373.7</v>
      </c>
      <c r="H62" s="58">
        <v>99089.7</v>
      </c>
      <c r="I62" s="58"/>
      <c r="J62" s="22">
        <f t="shared" si="69"/>
        <v>0</v>
      </c>
      <c r="K62" s="58">
        <v>0</v>
      </c>
      <c r="L62" s="58">
        <v>0</v>
      </c>
      <c r="M62" s="58"/>
      <c r="N62" s="22">
        <f t="shared" si="63"/>
        <v>0</v>
      </c>
      <c r="O62" s="58">
        <v>0</v>
      </c>
      <c r="P62" s="58">
        <v>0</v>
      </c>
      <c r="Q62" s="58"/>
      <c r="R62" s="22">
        <f t="shared" si="64"/>
        <v>0</v>
      </c>
      <c r="S62" s="58">
        <v>0</v>
      </c>
      <c r="T62" s="58">
        <v>0</v>
      </c>
      <c r="U62" s="58"/>
      <c r="V62" s="29">
        <f t="shared" si="11"/>
        <v>0</v>
      </c>
    </row>
    <row r="63" spans="1:101" ht="86.25" customHeight="1">
      <c r="A63" s="19"/>
      <c r="B63" s="32" t="s">
        <v>186</v>
      </c>
      <c r="C63" s="26" t="s">
        <v>191</v>
      </c>
      <c r="D63" s="144" t="s">
        <v>115</v>
      </c>
      <c r="E63" s="26" t="s">
        <v>421</v>
      </c>
      <c r="F63" s="22">
        <f t="shared" si="70"/>
        <v>97688.9</v>
      </c>
      <c r="G63" s="58">
        <v>97688.9</v>
      </c>
      <c r="H63" s="58"/>
      <c r="I63" s="58"/>
      <c r="J63" s="22">
        <f t="shared" si="69"/>
        <v>0</v>
      </c>
      <c r="K63" s="58"/>
      <c r="L63" s="58"/>
      <c r="M63" s="58"/>
      <c r="N63" s="22">
        <f t="shared" si="63"/>
        <v>0</v>
      </c>
      <c r="O63" s="58"/>
      <c r="P63" s="58"/>
      <c r="Q63" s="58"/>
      <c r="R63" s="22">
        <f t="shared" si="64"/>
        <v>0</v>
      </c>
      <c r="S63" s="58"/>
      <c r="T63" s="58"/>
      <c r="U63" s="58"/>
      <c r="V63" s="29">
        <f t="shared" si="11"/>
        <v>0</v>
      </c>
    </row>
    <row r="64" spans="1:101" ht="84.75" customHeight="1">
      <c r="A64" s="19"/>
      <c r="B64" s="32" t="s">
        <v>187</v>
      </c>
      <c r="C64" s="26" t="s">
        <v>176</v>
      </c>
      <c r="D64" s="27" t="s">
        <v>15</v>
      </c>
      <c r="E64" s="26" t="s">
        <v>182</v>
      </c>
      <c r="F64" s="22">
        <f t="shared" si="70"/>
        <v>28509.1</v>
      </c>
      <c r="G64" s="58">
        <v>1205.2</v>
      </c>
      <c r="H64" s="58">
        <v>27303.9</v>
      </c>
      <c r="I64" s="58"/>
      <c r="J64" s="22">
        <f t="shared" si="69"/>
        <v>0</v>
      </c>
      <c r="K64" s="58">
        <v>0</v>
      </c>
      <c r="L64" s="58">
        <v>0</v>
      </c>
      <c r="M64" s="58"/>
      <c r="N64" s="22">
        <f t="shared" si="63"/>
        <v>29667.200000000001</v>
      </c>
      <c r="O64" s="58">
        <v>1254.0999999999999</v>
      </c>
      <c r="P64" s="58">
        <v>28413.1</v>
      </c>
      <c r="Q64" s="58"/>
      <c r="R64" s="22">
        <f t="shared" si="64"/>
        <v>0</v>
      </c>
      <c r="S64" s="58">
        <v>0</v>
      </c>
      <c r="T64" s="58">
        <v>0</v>
      </c>
      <c r="U64" s="58"/>
      <c r="V64" s="29">
        <f t="shared" si="11"/>
        <v>0</v>
      </c>
    </row>
    <row r="65" spans="1:27" ht="156.75" customHeight="1">
      <c r="A65" s="19"/>
      <c r="B65" s="32" t="s">
        <v>188</v>
      </c>
      <c r="C65" s="26" t="s">
        <v>176</v>
      </c>
      <c r="D65" s="27" t="s">
        <v>15</v>
      </c>
      <c r="E65" s="26" t="s">
        <v>183</v>
      </c>
      <c r="F65" s="22">
        <f t="shared" si="70"/>
        <v>0</v>
      </c>
      <c r="G65" s="58">
        <v>0</v>
      </c>
      <c r="H65" s="58">
        <v>0</v>
      </c>
      <c r="I65" s="58"/>
      <c r="J65" s="22">
        <f>SUM(K65:M65)</f>
        <v>0</v>
      </c>
      <c r="K65" s="58">
        <v>0</v>
      </c>
      <c r="L65" s="96">
        <v>0</v>
      </c>
      <c r="M65" s="58"/>
      <c r="N65" s="22">
        <f t="shared" si="63"/>
        <v>5488.6</v>
      </c>
      <c r="O65" s="58">
        <v>232</v>
      </c>
      <c r="P65" s="58">
        <v>5256.6</v>
      </c>
      <c r="Q65" s="58"/>
      <c r="R65" s="22">
        <f t="shared" si="64"/>
        <v>0</v>
      </c>
      <c r="S65" s="58">
        <v>0</v>
      </c>
      <c r="T65" s="58">
        <v>0</v>
      </c>
      <c r="U65" s="58"/>
      <c r="V65" s="29" t="e">
        <f t="shared" si="11"/>
        <v>#DIV/0!</v>
      </c>
    </row>
    <row r="66" spans="1:27" ht="194.25" customHeight="1">
      <c r="A66" s="19"/>
      <c r="B66" s="32" t="s">
        <v>189</v>
      </c>
      <c r="C66" s="26" t="s">
        <v>176</v>
      </c>
      <c r="D66" s="27" t="s">
        <v>15</v>
      </c>
      <c r="E66" s="26" t="s">
        <v>184</v>
      </c>
      <c r="F66" s="22">
        <f t="shared" si="70"/>
        <v>0</v>
      </c>
      <c r="G66" s="58">
        <v>0</v>
      </c>
      <c r="H66" s="58">
        <v>0</v>
      </c>
      <c r="I66" s="58"/>
      <c r="J66" s="22">
        <f t="shared" ref="J66:J69" si="71">SUM(K66:M66)</f>
        <v>0</v>
      </c>
      <c r="K66" s="58">
        <v>0</v>
      </c>
      <c r="L66" s="58">
        <v>0</v>
      </c>
      <c r="M66" s="58"/>
      <c r="N66" s="22">
        <f t="shared" si="63"/>
        <v>18749.5</v>
      </c>
      <c r="O66" s="58">
        <v>792.6</v>
      </c>
      <c r="P66" s="58">
        <v>17956.900000000001</v>
      </c>
      <c r="Q66" s="58"/>
      <c r="R66" s="22">
        <f t="shared" si="64"/>
        <v>0</v>
      </c>
      <c r="S66" s="58">
        <v>0</v>
      </c>
      <c r="T66" s="58">
        <v>0</v>
      </c>
      <c r="U66" s="58"/>
      <c r="V66" s="29" t="e">
        <f t="shared" si="11"/>
        <v>#DIV/0!</v>
      </c>
    </row>
    <row r="67" spans="1:27" ht="90" customHeight="1">
      <c r="A67" s="19"/>
      <c r="B67" s="32" t="s">
        <v>190</v>
      </c>
      <c r="C67" s="26" t="s">
        <v>177</v>
      </c>
      <c r="D67" s="27" t="s">
        <v>16</v>
      </c>
      <c r="E67" s="65" t="s">
        <v>185</v>
      </c>
      <c r="F67" s="22">
        <f t="shared" ref="F67:F69" si="72">G67+H67+I67</f>
        <v>447138.8</v>
      </c>
      <c r="G67" s="58">
        <v>18899.7</v>
      </c>
      <c r="H67" s="58">
        <v>428239.1</v>
      </c>
      <c r="I67" s="58"/>
      <c r="J67" s="22">
        <f t="shared" si="71"/>
        <v>0</v>
      </c>
      <c r="K67" s="58">
        <v>0</v>
      </c>
      <c r="L67" s="58">
        <v>0</v>
      </c>
      <c r="M67" s="58"/>
      <c r="N67" s="22">
        <f t="shared" ref="N67:N69" si="73">O67+P67+Q67</f>
        <v>585915</v>
      </c>
      <c r="O67" s="58">
        <v>24765.1</v>
      </c>
      <c r="P67" s="58">
        <v>561149.9</v>
      </c>
      <c r="Q67" s="58"/>
      <c r="R67" s="22">
        <f t="shared" ref="R67:R69" si="74">S67+T67+U67</f>
        <v>0</v>
      </c>
      <c r="S67" s="58">
        <v>0</v>
      </c>
      <c r="T67" s="58">
        <v>0</v>
      </c>
      <c r="U67" s="58"/>
      <c r="V67" s="29">
        <f t="shared" si="11"/>
        <v>0</v>
      </c>
    </row>
    <row r="68" spans="1:27" ht="90" customHeight="1">
      <c r="A68" s="19"/>
      <c r="B68" s="32" t="s">
        <v>190</v>
      </c>
      <c r="C68" s="26" t="s">
        <v>177</v>
      </c>
      <c r="D68" s="144" t="s">
        <v>16</v>
      </c>
      <c r="E68" s="65" t="s">
        <v>422</v>
      </c>
      <c r="F68" s="22">
        <f t="shared" si="72"/>
        <v>579312.69999999995</v>
      </c>
      <c r="G68" s="58">
        <v>579312.69999999995</v>
      </c>
      <c r="H68" s="58"/>
      <c r="I68" s="58"/>
      <c r="J68" s="22">
        <f t="shared" si="71"/>
        <v>0</v>
      </c>
      <c r="K68" s="58"/>
      <c r="L68" s="58"/>
      <c r="M68" s="58"/>
      <c r="N68" s="22">
        <f t="shared" si="73"/>
        <v>24835.8</v>
      </c>
      <c r="O68" s="58">
        <v>24835.8</v>
      </c>
      <c r="P68" s="58"/>
      <c r="Q68" s="58"/>
      <c r="R68" s="22">
        <f t="shared" si="74"/>
        <v>0</v>
      </c>
      <c r="S68" s="58"/>
      <c r="T68" s="58"/>
      <c r="U68" s="58"/>
      <c r="V68" s="29">
        <f t="shared" si="11"/>
        <v>0</v>
      </c>
    </row>
    <row r="69" spans="1:27" ht="90" customHeight="1">
      <c r="A69" s="19"/>
      <c r="B69" s="32" t="s">
        <v>190</v>
      </c>
      <c r="C69" s="26" t="s">
        <v>176</v>
      </c>
      <c r="D69" s="144" t="s">
        <v>15</v>
      </c>
      <c r="E69" s="65" t="s">
        <v>422</v>
      </c>
      <c r="F69" s="22">
        <f t="shared" si="72"/>
        <v>0</v>
      </c>
      <c r="G69" s="58"/>
      <c r="H69" s="58"/>
      <c r="I69" s="58"/>
      <c r="J69" s="22">
        <f t="shared" si="71"/>
        <v>0</v>
      </c>
      <c r="K69" s="58"/>
      <c r="L69" s="58"/>
      <c r="M69" s="58"/>
      <c r="N69" s="22">
        <f t="shared" si="73"/>
        <v>564882.80000000005</v>
      </c>
      <c r="O69" s="58">
        <v>564882.80000000005</v>
      </c>
      <c r="P69" s="58"/>
      <c r="Q69" s="58"/>
      <c r="R69" s="22">
        <f t="shared" si="74"/>
        <v>0</v>
      </c>
      <c r="S69" s="58"/>
      <c r="T69" s="58"/>
      <c r="U69" s="58"/>
      <c r="V69" s="29" t="e">
        <f t="shared" si="11"/>
        <v>#DIV/0!</v>
      </c>
    </row>
    <row r="70" spans="1:27" ht="24" customHeight="1">
      <c r="A70" s="14" t="s">
        <v>39</v>
      </c>
      <c r="B70" s="15" t="s">
        <v>40</v>
      </c>
      <c r="C70" s="35" t="s">
        <v>12</v>
      </c>
      <c r="D70" s="35" t="s">
        <v>12</v>
      </c>
      <c r="E70" s="35" t="s">
        <v>12</v>
      </c>
      <c r="F70" s="36">
        <f>G70+H70+I70</f>
        <v>1790246.6</v>
      </c>
      <c r="G70" s="36">
        <f>G71+G87+G91+G98+G101</f>
        <v>862154.3</v>
      </c>
      <c r="H70" s="36">
        <f t="shared" ref="H70:I70" si="75">H71+H87+H91+H98+H101</f>
        <v>919927.6</v>
      </c>
      <c r="I70" s="36">
        <f t="shared" si="75"/>
        <v>8164.7</v>
      </c>
      <c r="J70" s="36">
        <f>K70+L70+M70</f>
        <v>1614.6</v>
      </c>
      <c r="K70" s="36">
        <f>K71+K87+K91+K98+K101</f>
        <v>48.4</v>
      </c>
      <c r="L70" s="36">
        <f t="shared" ref="L70:M70" si="76">L71+L87+L91+L98+L101</f>
        <v>1566.2</v>
      </c>
      <c r="M70" s="36">
        <f t="shared" si="76"/>
        <v>0</v>
      </c>
      <c r="N70" s="36">
        <f t="shared" si="63"/>
        <v>130637.7</v>
      </c>
      <c r="O70" s="36">
        <f>O71+O87+O91+O98+O101</f>
        <v>52419.1</v>
      </c>
      <c r="P70" s="36">
        <f t="shared" ref="P70:Q70" si="77">P71+P87+P91+P98+P101</f>
        <v>78218.399999999994</v>
      </c>
      <c r="Q70" s="36">
        <f t="shared" si="77"/>
        <v>0.2</v>
      </c>
      <c r="R70" s="36">
        <f t="shared" si="64"/>
        <v>97475.8</v>
      </c>
      <c r="S70" s="36">
        <f>S71+S87+S91+S98+S101</f>
        <v>8772.7999999999993</v>
      </c>
      <c r="T70" s="36">
        <f t="shared" ref="T70:U70" si="78">T71+T87+T91+T98+T101</f>
        <v>88702.8</v>
      </c>
      <c r="U70" s="36">
        <f t="shared" si="78"/>
        <v>0.2</v>
      </c>
      <c r="V70" s="37">
        <f t="shared" si="11"/>
        <v>1E-3</v>
      </c>
    </row>
    <row r="71" spans="1:27" ht="42.75" customHeight="1">
      <c r="A71" s="7" t="s">
        <v>41</v>
      </c>
      <c r="B71" s="39" t="s">
        <v>42</v>
      </c>
      <c r="C71" s="47" t="s">
        <v>12</v>
      </c>
      <c r="D71" s="47" t="s">
        <v>12</v>
      </c>
      <c r="E71" s="51" t="s">
        <v>12</v>
      </c>
      <c r="F71" s="22">
        <f t="shared" si="50"/>
        <v>1501724.5</v>
      </c>
      <c r="G71" s="22">
        <f>SUM(G73:G86)</f>
        <v>849239.9</v>
      </c>
      <c r="H71" s="22">
        <f>SUM(H73:H86)</f>
        <v>644320.1</v>
      </c>
      <c r="I71" s="22">
        <f>SUM(I73:I86)</f>
        <v>8164.5</v>
      </c>
      <c r="J71" s="22">
        <f>K71+L71+M71</f>
        <v>0</v>
      </c>
      <c r="K71" s="22">
        <f>SUM(K73:K86)</f>
        <v>0</v>
      </c>
      <c r="L71" s="22">
        <f>SUM(L73:L86)</f>
        <v>0</v>
      </c>
      <c r="M71" s="22">
        <f>SUM(M73:M86)</f>
        <v>0</v>
      </c>
      <c r="N71" s="22">
        <f>O71+P71+Q71</f>
        <v>50000</v>
      </c>
      <c r="O71" s="22">
        <f>SUM(O73:O86)</f>
        <v>50000</v>
      </c>
      <c r="P71" s="22">
        <f t="shared" ref="P71:Q71" si="79">SUM(P73:P86)</f>
        <v>0</v>
      </c>
      <c r="Q71" s="22">
        <f t="shared" si="79"/>
        <v>0</v>
      </c>
      <c r="R71" s="22">
        <f t="shared" ref="R71" si="80">SUM(R73:R84)</f>
        <v>0</v>
      </c>
      <c r="S71" s="22">
        <f>SUM(S73:S86)</f>
        <v>0</v>
      </c>
      <c r="T71" s="22">
        <f t="shared" ref="T71:U71" si="81">SUM(T73:T86)</f>
        <v>0</v>
      </c>
      <c r="U71" s="22">
        <f t="shared" si="81"/>
        <v>0</v>
      </c>
      <c r="V71" s="29">
        <f t="shared" si="11"/>
        <v>0</v>
      </c>
      <c r="X71" s="13"/>
      <c r="Y71" s="13"/>
      <c r="Z71" s="13"/>
      <c r="AA71" s="13"/>
    </row>
    <row r="72" spans="1:27" ht="18.75">
      <c r="A72" s="30"/>
      <c r="B72" s="31" t="s">
        <v>14</v>
      </c>
      <c r="C72" s="24"/>
      <c r="D72" s="24"/>
      <c r="E72" s="24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9"/>
      <c r="X72" s="13"/>
    </row>
    <row r="73" spans="1:27" ht="56.25" customHeight="1">
      <c r="A73" s="30"/>
      <c r="B73" s="32" t="s">
        <v>192</v>
      </c>
      <c r="C73" s="26" t="s">
        <v>194</v>
      </c>
      <c r="D73" s="27" t="s">
        <v>43</v>
      </c>
      <c r="E73" s="48" t="s">
        <v>195</v>
      </c>
      <c r="F73" s="22">
        <f t="shared" si="50"/>
        <v>0</v>
      </c>
      <c r="G73" s="58">
        <v>0</v>
      </c>
      <c r="H73" s="58"/>
      <c r="I73" s="58">
        <v>0</v>
      </c>
      <c r="J73" s="22">
        <f t="shared" ref="J73:J86" si="82">K73+L73+M73</f>
        <v>0</v>
      </c>
      <c r="K73" s="58">
        <v>0</v>
      </c>
      <c r="L73" s="58"/>
      <c r="M73" s="58">
        <v>0</v>
      </c>
      <c r="N73" s="22">
        <f t="shared" ref="N73:N87" si="83">O73+P73+Q73</f>
        <v>0</v>
      </c>
      <c r="O73" s="58">
        <v>0</v>
      </c>
      <c r="P73" s="58"/>
      <c r="Q73" s="58"/>
      <c r="R73" s="22">
        <f t="shared" ref="R73:R87" si="84">S73+T73+U73</f>
        <v>0</v>
      </c>
      <c r="S73" s="58">
        <v>0</v>
      </c>
      <c r="T73" s="58"/>
      <c r="U73" s="58"/>
      <c r="V73" s="29" t="e">
        <f t="shared" si="11"/>
        <v>#DIV/0!</v>
      </c>
    </row>
    <row r="74" spans="1:27" ht="72.75" customHeight="1">
      <c r="A74" s="30"/>
      <c r="B74" s="32" t="s">
        <v>316</v>
      </c>
      <c r="C74" s="26" t="s">
        <v>177</v>
      </c>
      <c r="D74" s="27" t="s">
        <v>16</v>
      </c>
      <c r="E74" s="48" t="s">
        <v>317</v>
      </c>
      <c r="F74" s="22">
        <f t="shared" si="50"/>
        <v>0</v>
      </c>
      <c r="G74" s="58"/>
      <c r="H74" s="58"/>
      <c r="I74" s="58">
        <v>0</v>
      </c>
      <c r="J74" s="22">
        <f t="shared" si="82"/>
        <v>0</v>
      </c>
      <c r="K74" s="58"/>
      <c r="L74" s="58"/>
      <c r="M74" s="58">
        <v>0</v>
      </c>
      <c r="N74" s="22">
        <f t="shared" si="83"/>
        <v>0</v>
      </c>
      <c r="O74" s="58"/>
      <c r="P74" s="58"/>
      <c r="Q74" s="58"/>
      <c r="R74" s="22">
        <f t="shared" si="84"/>
        <v>0</v>
      </c>
      <c r="S74" s="58"/>
      <c r="T74" s="58"/>
      <c r="U74" s="58"/>
      <c r="V74" s="29" t="e">
        <f t="shared" si="11"/>
        <v>#DIV/0!</v>
      </c>
    </row>
    <row r="75" spans="1:27" ht="128.25" customHeight="1">
      <c r="A75" s="30"/>
      <c r="B75" s="32" t="s">
        <v>250</v>
      </c>
      <c r="C75" s="26" t="s">
        <v>194</v>
      </c>
      <c r="D75" s="27" t="s">
        <v>43</v>
      </c>
      <c r="E75" s="48" t="s">
        <v>249</v>
      </c>
      <c r="F75" s="22">
        <f t="shared" si="50"/>
        <v>42347</v>
      </c>
      <c r="G75" s="58">
        <v>1270.4000000000001</v>
      </c>
      <c r="H75" s="58">
        <v>41076.6</v>
      </c>
      <c r="I75" s="58"/>
      <c r="J75" s="22">
        <f t="shared" si="82"/>
        <v>0</v>
      </c>
      <c r="K75" s="58">
        <v>0</v>
      </c>
      <c r="L75" s="58">
        <v>0</v>
      </c>
      <c r="M75" s="58"/>
      <c r="N75" s="22">
        <f t="shared" si="83"/>
        <v>0</v>
      </c>
      <c r="O75" s="58">
        <v>0</v>
      </c>
      <c r="P75" s="58">
        <v>0</v>
      </c>
      <c r="Q75" s="58"/>
      <c r="R75" s="22">
        <f t="shared" si="84"/>
        <v>0</v>
      </c>
      <c r="S75" s="58">
        <v>0</v>
      </c>
      <c r="T75" s="58"/>
      <c r="U75" s="58"/>
      <c r="V75" s="29">
        <f t="shared" si="11"/>
        <v>0</v>
      </c>
    </row>
    <row r="76" spans="1:27" ht="103.5" customHeight="1">
      <c r="A76" s="30"/>
      <c r="B76" s="32" t="s">
        <v>430</v>
      </c>
      <c r="C76" s="26" t="s">
        <v>177</v>
      </c>
      <c r="D76" s="144" t="s">
        <v>16</v>
      </c>
      <c r="E76" s="48" t="s">
        <v>429</v>
      </c>
      <c r="F76" s="22">
        <f t="shared" si="50"/>
        <v>213549.3</v>
      </c>
      <c r="G76" s="58">
        <v>213549.3</v>
      </c>
      <c r="H76" s="58"/>
      <c r="I76" s="58"/>
      <c r="J76" s="22">
        <f t="shared" si="82"/>
        <v>0</v>
      </c>
      <c r="K76" s="58"/>
      <c r="L76" s="58"/>
      <c r="M76" s="58"/>
      <c r="N76" s="22">
        <f t="shared" si="83"/>
        <v>0</v>
      </c>
      <c r="O76" s="58"/>
      <c r="P76" s="58"/>
      <c r="Q76" s="58"/>
      <c r="R76" s="22">
        <f t="shared" si="84"/>
        <v>0</v>
      </c>
      <c r="S76" s="58"/>
      <c r="T76" s="58"/>
      <c r="U76" s="58"/>
      <c r="V76" s="29">
        <f t="shared" si="11"/>
        <v>0</v>
      </c>
    </row>
    <row r="77" spans="1:27" ht="82.5" customHeight="1">
      <c r="A77" s="30"/>
      <c r="B77" s="32" t="s">
        <v>252</v>
      </c>
      <c r="C77" s="26" t="s">
        <v>177</v>
      </c>
      <c r="D77" s="27" t="s">
        <v>16</v>
      </c>
      <c r="E77" s="48" t="s">
        <v>251</v>
      </c>
      <c r="F77" s="22">
        <f t="shared" si="50"/>
        <v>3000</v>
      </c>
      <c r="G77" s="58">
        <v>0</v>
      </c>
      <c r="H77" s="58"/>
      <c r="I77" s="58">
        <v>3000</v>
      </c>
      <c r="J77" s="22">
        <f t="shared" si="82"/>
        <v>0</v>
      </c>
      <c r="K77" s="58"/>
      <c r="L77" s="58"/>
      <c r="M77" s="58">
        <v>0</v>
      </c>
      <c r="N77" s="22">
        <f t="shared" si="83"/>
        <v>0</v>
      </c>
      <c r="O77" s="58"/>
      <c r="P77" s="58"/>
      <c r="Q77" s="58"/>
      <c r="R77" s="22">
        <f t="shared" si="84"/>
        <v>0</v>
      </c>
      <c r="S77" s="58"/>
      <c r="T77" s="58"/>
      <c r="U77" s="58"/>
      <c r="V77" s="29">
        <f t="shared" si="11"/>
        <v>0</v>
      </c>
    </row>
    <row r="78" spans="1:27" ht="99.75" customHeight="1">
      <c r="A78" s="30"/>
      <c r="B78" s="32" t="s">
        <v>225</v>
      </c>
      <c r="C78" s="26" t="s">
        <v>194</v>
      </c>
      <c r="D78" s="27" t="s">
        <v>43</v>
      </c>
      <c r="E78" s="48" t="s">
        <v>224</v>
      </c>
      <c r="F78" s="22">
        <f t="shared" ref="F78" si="85">G78+H78+I78</f>
        <v>12000</v>
      </c>
      <c r="G78" s="58">
        <v>1560</v>
      </c>
      <c r="H78" s="58">
        <v>10440</v>
      </c>
      <c r="I78" s="58"/>
      <c r="J78" s="22">
        <f t="shared" si="82"/>
        <v>0</v>
      </c>
      <c r="K78" s="58">
        <v>0</v>
      </c>
      <c r="L78" s="58">
        <v>0</v>
      </c>
      <c r="M78" s="58"/>
      <c r="N78" s="22">
        <f t="shared" ref="N78" si="86">O78+P78+Q78</f>
        <v>0</v>
      </c>
      <c r="O78" s="58">
        <v>0</v>
      </c>
      <c r="P78" s="58">
        <v>0</v>
      </c>
      <c r="Q78" s="58"/>
      <c r="R78" s="22">
        <f t="shared" ref="R78" si="87">S78+T78+U78</f>
        <v>0</v>
      </c>
      <c r="S78" s="58">
        <v>0</v>
      </c>
      <c r="T78" s="58"/>
      <c r="U78" s="58"/>
      <c r="V78" s="29">
        <f t="shared" si="11"/>
        <v>0</v>
      </c>
    </row>
    <row r="79" spans="1:27" ht="72.75" customHeight="1">
      <c r="A79" s="30"/>
      <c r="B79" s="32" t="s">
        <v>173</v>
      </c>
      <c r="C79" s="26" t="s">
        <v>177</v>
      </c>
      <c r="D79" s="27" t="s">
        <v>16</v>
      </c>
      <c r="E79" s="48" t="s">
        <v>172</v>
      </c>
      <c r="F79" s="22">
        <f t="shared" si="50"/>
        <v>611817.4</v>
      </c>
      <c r="G79" s="58">
        <v>18334.2</v>
      </c>
      <c r="H79" s="58">
        <v>592803.5</v>
      </c>
      <c r="I79" s="58">
        <v>679.7</v>
      </c>
      <c r="J79" s="22">
        <f t="shared" si="82"/>
        <v>0</v>
      </c>
      <c r="K79" s="58">
        <v>0</v>
      </c>
      <c r="L79" s="58">
        <v>0</v>
      </c>
      <c r="M79" s="58">
        <v>0</v>
      </c>
      <c r="N79" s="22">
        <f t="shared" si="83"/>
        <v>0</v>
      </c>
      <c r="O79" s="58">
        <v>0</v>
      </c>
      <c r="P79" s="58">
        <v>0</v>
      </c>
      <c r="Q79" s="58">
        <v>0</v>
      </c>
      <c r="R79" s="22">
        <f t="shared" si="84"/>
        <v>0</v>
      </c>
      <c r="S79" s="58">
        <v>0</v>
      </c>
      <c r="T79" s="58"/>
      <c r="U79" s="58"/>
      <c r="V79" s="29">
        <f t="shared" si="11"/>
        <v>0</v>
      </c>
    </row>
    <row r="80" spans="1:27" ht="99.75" customHeight="1">
      <c r="A80" s="30"/>
      <c r="B80" s="32" t="s">
        <v>432</v>
      </c>
      <c r="C80" s="26" t="s">
        <v>177</v>
      </c>
      <c r="D80" s="144" t="s">
        <v>16</v>
      </c>
      <c r="E80" s="48" t="s">
        <v>431</v>
      </c>
      <c r="F80" s="22">
        <f t="shared" si="50"/>
        <v>503799.8</v>
      </c>
      <c r="G80" s="58">
        <v>503799.8</v>
      </c>
      <c r="H80" s="58"/>
      <c r="I80" s="58"/>
      <c r="J80" s="22">
        <f t="shared" si="82"/>
        <v>0</v>
      </c>
      <c r="K80" s="58"/>
      <c r="L80" s="58"/>
      <c r="M80" s="58"/>
      <c r="N80" s="22">
        <f t="shared" si="83"/>
        <v>0</v>
      </c>
      <c r="O80" s="58"/>
      <c r="P80" s="58"/>
      <c r="Q80" s="58"/>
      <c r="R80" s="22">
        <f t="shared" si="84"/>
        <v>0</v>
      </c>
      <c r="S80" s="58"/>
      <c r="T80" s="58"/>
      <c r="U80" s="58"/>
      <c r="V80" s="29">
        <f t="shared" si="11"/>
        <v>0</v>
      </c>
    </row>
    <row r="81" spans="1:101" ht="84.75" customHeight="1">
      <c r="A81" s="30"/>
      <c r="B81" s="32" t="s">
        <v>254</v>
      </c>
      <c r="C81" s="26" t="s">
        <v>177</v>
      </c>
      <c r="D81" s="27" t="s">
        <v>16</v>
      </c>
      <c r="E81" s="48" t="s">
        <v>253</v>
      </c>
      <c r="F81" s="22">
        <f t="shared" si="50"/>
        <v>502.3</v>
      </c>
      <c r="G81" s="58">
        <v>0</v>
      </c>
      <c r="H81" s="58"/>
      <c r="I81" s="58">
        <v>502.3</v>
      </c>
      <c r="J81" s="22">
        <f t="shared" si="82"/>
        <v>0</v>
      </c>
      <c r="K81" s="58">
        <v>0</v>
      </c>
      <c r="L81" s="58"/>
      <c r="M81" s="58">
        <v>0</v>
      </c>
      <c r="N81" s="22">
        <f t="shared" si="83"/>
        <v>0</v>
      </c>
      <c r="O81" s="58">
        <v>0</v>
      </c>
      <c r="P81" s="58"/>
      <c r="Q81" s="58">
        <v>0</v>
      </c>
      <c r="R81" s="22">
        <f t="shared" si="84"/>
        <v>0</v>
      </c>
      <c r="S81" s="58"/>
      <c r="T81" s="58"/>
      <c r="U81" s="58"/>
      <c r="V81" s="29">
        <f t="shared" si="11"/>
        <v>0</v>
      </c>
    </row>
    <row r="82" spans="1:101" ht="69" customHeight="1">
      <c r="A82" s="30"/>
      <c r="B82" s="32" t="s">
        <v>192</v>
      </c>
      <c r="C82" s="26" t="s">
        <v>194</v>
      </c>
      <c r="D82" s="144" t="s">
        <v>43</v>
      </c>
      <c r="E82" s="48" t="s">
        <v>433</v>
      </c>
      <c r="F82" s="22">
        <f t="shared" si="50"/>
        <v>0</v>
      </c>
      <c r="G82" s="58"/>
      <c r="H82" s="58"/>
      <c r="I82" s="58"/>
      <c r="J82" s="22">
        <f t="shared" si="82"/>
        <v>0</v>
      </c>
      <c r="K82" s="58"/>
      <c r="L82" s="58"/>
      <c r="M82" s="58"/>
      <c r="N82" s="22">
        <f t="shared" si="83"/>
        <v>50000</v>
      </c>
      <c r="O82" s="58">
        <v>50000</v>
      </c>
      <c r="P82" s="58"/>
      <c r="Q82" s="58"/>
      <c r="R82" s="22">
        <f t="shared" si="84"/>
        <v>0</v>
      </c>
      <c r="S82" s="58"/>
      <c r="T82" s="58"/>
      <c r="U82" s="58"/>
      <c r="V82" s="29" t="e">
        <f t="shared" si="11"/>
        <v>#DIV/0!</v>
      </c>
    </row>
    <row r="83" spans="1:101" ht="69" customHeight="1">
      <c r="A83" s="30"/>
      <c r="B83" s="32" t="s">
        <v>435</v>
      </c>
      <c r="C83" s="26" t="s">
        <v>194</v>
      </c>
      <c r="D83" s="144" t="s">
        <v>43</v>
      </c>
      <c r="E83" s="48" t="s">
        <v>434</v>
      </c>
      <c r="F83" s="22">
        <f t="shared" si="50"/>
        <v>108726.2</v>
      </c>
      <c r="G83" s="58">
        <v>108726.2</v>
      </c>
      <c r="H83" s="58"/>
      <c r="I83" s="58"/>
      <c r="J83" s="22">
        <f t="shared" si="82"/>
        <v>0</v>
      </c>
      <c r="K83" s="58"/>
      <c r="L83" s="58"/>
      <c r="M83" s="58"/>
      <c r="N83" s="22">
        <f t="shared" si="83"/>
        <v>0</v>
      </c>
      <c r="O83" s="58"/>
      <c r="P83" s="58"/>
      <c r="Q83" s="58"/>
      <c r="R83" s="22">
        <f t="shared" si="84"/>
        <v>0</v>
      </c>
      <c r="S83" s="58"/>
      <c r="T83" s="58"/>
      <c r="U83" s="58"/>
      <c r="V83" s="29">
        <f t="shared" si="11"/>
        <v>0</v>
      </c>
    </row>
    <row r="84" spans="1:101" ht="66.75" customHeight="1">
      <c r="A84" s="30"/>
      <c r="B84" s="32" t="s">
        <v>193</v>
      </c>
      <c r="C84" s="26" t="s">
        <v>177</v>
      </c>
      <c r="D84" s="27" t="s">
        <v>16</v>
      </c>
      <c r="E84" s="86" t="s">
        <v>112</v>
      </c>
      <c r="F84" s="22">
        <f t="shared" ref="F84:F86" si="88">G84+H84+I84</f>
        <v>3982.5</v>
      </c>
      <c r="G84" s="58">
        <v>0</v>
      </c>
      <c r="H84" s="58">
        <v>0</v>
      </c>
      <c r="I84" s="58">
        <v>3982.5</v>
      </c>
      <c r="J84" s="22">
        <f t="shared" si="82"/>
        <v>0</v>
      </c>
      <c r="K84" s="58"/>
      <c r="L84" s="58"/>
      <c r="M84" s="58"/>
      <c r="N84" s="22">
        <f t="shared" ref="N84:N86" si="89">O84+P84+Q84</f>
        <v>0</v>
      </c>
      <c r="O84" s="58">
        <v>0</v>
      </c>
      <c r="P84" s="58"/>
      <c r="Q84" s="58"/>
      <c r="R84" s="22">
        <f t="shared" ref="R84:R86" si="90">S84+T84+U84</f>
        <v>0</v>
      </c>
      <c r="S84" s="58">
        <v>0</v>
      </c>
      <c r="T84" s="58"/>
      <c r="U84" s="58"/>
      <c r="V84" s="29">
        <f t="shared" si="11"/>
        <v>0</v>
      </c>
    </row>
    <row r="85" spans="1:101" ht="73.5" customHeight="1">
      <c r="A85" s="10"/>
      <c r="B85" s="77" t="s">
        <v>311</v>
      </c>
      <c r="C85" s="65">
        <v>821</v>
      </c>
      <c r="D85" s="68" t="s">
        <v>16</v>
      </c>
      <c r="E85" s="87" t="s">
        <v>310</v>
      </c>
      <c r="F85" s="22">
        <f t="shared" si="88"/>
        <v>0</v>
      </c>
      <c r="G85" s="58">
        <v>0</v>
      </c>
      <c r="H85" s="58"/>
      <c r="I85" s="58"/>
      <c r="J85" s="22">
        <f t="shared" si="82"/>
        <v>0</v>
      </c>
      <c r="K85" s="58"/>
      <c r="L85" s="58"/>
      <c r="M85" s="58"/>
      <c r="N85" s="22">
        <f t="shared" si="89"/>
        <v>0</v>
      </c>
      <c r="O85" s="58">
        <v>0</v>
      </c>
      <c r="P85" s="58"/>
      <c r="Q85" s="58"/>
      <c r="R85" s="22">
        <f t="shared" si="90"/>
        <v>0</v>
      </c>
      <c r="S85" s="58"/>
      <c r="T85" s="58"/>
      <c r="U85" s="58"/>
      <c r="V85" s="29" t="e">
        <f t="shared" si="11"/>
        <v>#DIV/0!</v>
      </c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</row>
    <row r="86" spans="1:101" ht="120.75" customHeight="1">
      <c r="A86" s="30"/>
      <c r="B86" s="32" t="s">
        <v>266</v>
      </c>
      <c r="C86" s="26" t="s">
        <v>194</v>
      </c>
      <c r="D86" s="27" t="s">
        <v>43</v>
      </c>
      <c r="E86" s="48" t="s">
        <v>265</v>
      </c>
      <c r="F86" s="22">
        <f t="shared" si="88"/>
        <v>2000</v>
      </c>
      <c r="G86" s="58">
        <v>2000</v>
      </c>
      <c r="H86" s="58"/>
      <c r="I86" s="58"/>
      <c r="J86" s="22">
        <f t="shared" si="82"/>
        <v>0</v>
      </c>
      <c r="K86" s="58">
        <v>0</v>
      </c>
      <c r="L86" s="58"/>
      <c r="M86" s="58"/>
      <c r="N86" s="22">
        <f t="shared" si="89"/>
        <v>0</v>
      </c>
      <c r="O86" s="58"/>
      <c r="P86" s="58"/>
      <c r="Q86" s="58"/>
      <c r="R86" s="22">
        <f t="shared" si="90"/>
        <v>0</v>
      </c>
      <c r="S86" s="58"/>
      <c r="T86" s="58"/>
      <c r="U86" s="58"/>
      <c r="V86" s="29">
        <f t="shared" si="11"/>
        <v>0</v>
      </c>
    </row>
    <row r="87" spans="1:101" ht="34.5" customHeight="1">
      <c r="A87" s="19" t="s">
        <v>44</v>
      </c>
      <c r="B87" s="39" t="s">
        <v>50</v>
      </c>
      <c r="C87" s="21" t="s">
        <v>12</v>
      </c>
      <c r="D87" s="21" t="s">
        <v>12</v>
      </c>
      <c r="E87" s="21" t="s">
        <v>12</v>
      </c>
      <c r="F87" s="22">
        <f t="shared" si="50"/>
        <v>13948.8</v>
      </c>
      <c r="G87" s="22">
        <f>SUM(G89:G90)</f>
        <v>418.5</v>
      </c>
      <c r="H87" s="22">
        <f>SUM(H89:H90)</f>
        <v>13530.1</v>
      </c>
      <c r="I87" s="22">
        <f>SUM(I89:I90)</f>
        <v>0.2</v>
      </c>
      <c r="J87" s="22">
        <f t="shared" ref="J87" si="91">K87+L87+M87</f>
        <v>0</v>
      </c>
      <c r="K87" s="22">
        <f>SUM(K89:K90)</f>
        <v>0</v>
      </c>
      <c r="L87" s="22">
        <f>SUM(L89:L90)</f>
        <v>0</v>
      </c>
      <c r="M87" s="22">
        <f>SUM(M89:M90)</f>
        <v>0</v>
      </c>
      <c r="N87" s="22">
        <f t="shared" si="83"/>
        <v>0.2</v>
      </c>
      <c r="O87" s="22">
        <f>SUM(O89:O90)</f>
        <v>0</v>
      </c>
      <c r="P87" s="22">
        <f>SUM(P89:P90)</f>
        <v>0</v>
      </c>
      <c r="Q87" s="22">
        <f>SUM(Q89:Q90)</f>
        <v>0.2</v>
      </c>
      <c r="R87" s="22">
        <f t="shared" si="84"/>
        <v>0.2</v>
      </c>
      <c r="S87" s="22">
        <f>SUM(S89:S90)</f>
        <v>0</v>
      </c>
      <c r="T87" s="22">
        <f>SUM(T89:T90)</f>
        <v>0</v>
      </c>
      <c r="U87" s="22">
        <f>SUM(U89:U90)</f>
        <v>0.2</v>
      </c>
      <c r="V87" s="29">
        <f t="shared" si="11"/>
        <v>0</v>
      </c>
    </row>
    <row r="88" spans="1:101" ht="18.75">
      <c r="A88" s="30"/>
      <c r="B88" s="31" t="s">
        <v>14</v>
      </c>
      <c r="C88" s="24"/>
      <c r="D88" s="24"/>
      <c r="E88" s="2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9"/>
    </row>
    <row r="89" spans="1:101" ht="105" customHeight="1">
      <c r="A89" s="30"/>
      <c r="B89" s="32" t="s">
        <v>256</v>
      </c>
      <c r="C89" s="26" t="s">
        <v>177</v>
      </c>
      <c r="D89" s="27" t="s">
        <v>16</v>
      </c>
      <c r="E89" s="48" t="s">
        <v>255</v>
      </c>
      <c r="F89" s="22">
        <f t="shared" si="50"/>
        <v>9335.9</v>
      </c>
      <c r="G89" s="58">
        <v>280.10000000000002</v>
      </c>
      <c r="H89" s="58">
        <v>9055.7999999999993</v>
      </c>
      <c r="I89" s="58">
        <v>0</v>
      </c>
      <c r="J89" s="22">
        <f t="shared" ref="J89:J90" si="92">SUM(K89:M89)</f>
        <v>0</v>
      </c>
      <c r="K89" s="58">
        <v>0</v>
      </c>
      <c r="L89" s="58">
        <v>0</v>
      </c>
      <c r="M89" s="58">
        <v>0</v>
      </c>
      <c r="N89" s="22">
        <f t="shared" ref="N89:N91" si="93">O89+P89+Q89</f>
        <v>0</v>
      </c>
      <c r="O89" s="58">
        <v>0</v>
      </c>
      <c r="P89" s="58">
        <v>0</v>
      </c>
      <c r="Q89" s="58"/>
      <c r="R89" s="22">
        <f t="shared" ref="R89:R91" si="94">S89+T89+U89</f>
        <v>0</v>
      </c>
      <c r="S89" s="58">
        <v>0</v>
      </c>
      <c r="T89" s="58"/>
      <c r="U89" s="58"/>
      <c r="V89" s="29">
        <f t="shared" si="11"/>
        <v>0</v>
      </c>
    </row>
    <row r="90" spans="1:101" ht="132.75" customHeight="1">
      <c r="A90" s="30"/>
      <c r="B90" s="32" t="s">
        <v>257</v>
      </c>
      <c r="C90" s="26" t="s">
        <v>194</v>
      </c>
      <c r="D90" s="27" t="s">
        <v>43</v>
      </c>
      <c r="E90" s="48" t="s">
        <v>258</v>
      </c>
      <c r="F90" s="22">
        <f t="shared" si="50"/>
        <v>4612.8999999999996</v>
      </c>
      <c r="G90" s="58">
        <v>138.4</v>
      </c>
      <c r="H90" s="58">
        <v>4474.3</v>
      </c>
      <c r="I90" s="58">
        <v>0.2</v>
      </c>
      <c r="J90" s="22">
        <f t="shared" si="92"/>
        <v>0</v>
      </c>
      <c r="K90" s="58">
        <v>0</v>
      </c>
      <c r="L90" s="58">
        <v>0</v>
      </c>
      <c r="M90" s="58"/>
      <c r="N90" s="22">
        <f t="shared" si="93"/>
        <v>0.2</v>
      </c>
      <c r="O90" s="58">
        <v>0</v>
      </c>
      <c r="P90" s="58">
        <v>0</v>
      </c>
      <c r="Q90" s="58">
        <v>0.2</v>
      </c>
      <c r="R90" s="22">
        <f t="shared" si="94"/>
        <v>0.2</v>
      </c>
      <c r="S90" s="58">
        <v>0</v>
      </c>
      <c r="T90" s="58"/>
      <c r="U90" s="58">
        <v>0.2</v>
      </c>
      <c r="V90" s="29">
        <f t="shared" si="11"/>
        <v>0</v>
      </c>
    </row>
    <row r="91" spans="1:101" ht="46.5" customHeight="1">
      <c r="A91" s="19" t="s">
        <v>49</v>
      </c>
      <c r="B91" s="39" t="s">
        <v>45</v>
      </c>
      <c r="C91" s="21" t="s">
        <v>12</v>
      </c>
      <c r="D91" s="21" t="s">
        <v>12</v>
      </c>
      <c r="E91" s="21" t="s">
        <v>12</v>
      </c>
      <c r="F91" s="22">
        <f t="shared" si="50"/>
        <v>14826.2</v>
      </c>
      <c r="G91" s="22">
        <f>SUM(G93:G97)</f>
        <v>4703.5</v>
      </c>
      <c r="H91" s="22">
        <f>SUM(H93:H97)</f>
        <v>10122.700000000001</v>
      </c>
      <c r="I91" s="22">
        <f>SUM(I93:I97)</f>
        <v>0</v>
      </c>
      <c r="J91" s="22">
        <f t="shared" ref="J91" si="95">K91+L91+M91</f>
        <v>0</v>
      </c>
      <c r="K91" s="22">
        <f>SUM(K93:K97)</f>
        <v>0</v>
      </c>
      <c r="L91" s="22">
        <f>SUM(L94:L97)</f>
        <v>0</v>
      </c>
      <c r="M91" s="22">
        <f>SUM(M94:M97)</f>
        <v>0</v>
      </c>
      <c r="N91" s="22">
        <f t="shared" si="93"/>
        <v>0</v>
      </c>
      <c r="O91" s="22">
        <f>SUM(O93:O97)</f>
        <v>0</v>
      </c>
      <c r="P91" s="22">
        <f>SUM(P93:P97)</f>
        <v>0</v>
      </c>
      <c r="Q91" s="22">
        <f>SUM(Q93:Q97)</f>
        <v>0</v>
      </c>
      <c r="R91" s="22">
        <f t="shared" si="94"/>
        <v>0</v>
      </c>
      <c r="S91" s="22">
        <f>SUM(S93:S97)</f>
        <v>0</v>
      </c>
      <c r="T91" s="22">
        <f>SUM(T93:T97)</f>
        <v>0</v>
      </c>
      <c r="U91" s="22">
        <f>SUM(U94:U97)</f>
        <v>0</v>
      </c>
      <c r="V91" s="29">
        <f t="shared" si="11"/>
        <v>0</v>
      </c>
    </row>
    <row r="92" spans="1:101" ht="18.75">
      <c r="A92" s="30"/>
      <c r="B92" s="31" t="s">
        <v>14</v>
      </c>
      <c r="C92" s="24"/>
      <c r="D92" s="24"/>
      <c r="E92" s="24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9"/>
    </row>
    <row r="93" spans="1:101" ht="63.75" customHeight="1">
      <c r="A93" s="30"/>
      <c r="B93" s="50" t="s">
        <v>47</v>
      </c>
      <c r="C93" s="26" t="s">
        <v>194</v>
      </c>
      <c r="D93" s="27" t="s">
        <v>43</v>
      </c>
      <c r="E93" s="26" t="s">
        <v>259</v>
      </c>
      <c r="F93" s="22">
        <f t="shared" si="50"/>
        <v>0</v>
      </c>
      <c r="G93" s="58">
        <v>0</v>
      </c>
      <c r="H93" s="22"/>
      <c r="I93" s="22"/>
      <c r="J93" s="22">
        <f>SUM(K93:M93)</f>
        <v>0</v>
      </c>
      <c r="K93" s="58">
        <v>0</v>
      </c>
      <c r="L93" s="22"/>
      <c r="M93" s="22"/>
      <c r="N93" s="22">
        <f t="shared" ref="N93:N98" si="96">O93+P93+Q93</f>
        <v>0</v>
      </c>
      <c r="O93" s="58">
        <v>0</v>
      </c>
      <c r="P93" s="22"/>
      <c r="Q93" s="22"/>
      <c r="R93" s="22">
        <f t="shared" ref="R93:R98" si="97">S93+T93+U93</f>
        <v>0</v>
      </c>
      <c r="S93" s="22">
        <v>0</v>
      </c>
      <c r="T93" s="22"/>
      <c r="U93" s="22"/>
      <c r="V93" s="29" t="e">
        <f t="shared" ref="V93:V169" si="98">J93/F93</f>
        <v>#DIV/0!</v>
      </c>
    </row>
    <row r="94" spans="1:101" ht="72.75" customHeight="1">
      <c r="A94" s="30"/>
      <c r="B94" s="32" t="s">
        <v>137</v>
      </c>
      <c r="C94" s="26" t="s">
        <v>194</v>
      </c>
      <c r="D94" s="27" t="s">
        <v>43</v>
      </c>
      <c r="E94" s="48" t="s">
        <v>138</v>
      </c>
      <c r="F94" s="22">
        <f t="shared" si="50"/>
        <v>0</v>
      </c>
      <c r="G94" s="58">
        <v>0</v>
      </c>
      <c r="H94" s="58"/>
      <c r="I94" s="58"/>
      <c r="J94" s="22">
        <f t="shared" ref="J94:J97" si="99">SUM(K94:M94)</f>
        <v>0</v>
      </c>
      <c r="K94" s="58">
        <v>0</v>
      </c>
      <c r="L94" s="58"/>
      <c r="M94" s="58"/>
      <c r="N94" s="22">
        <f t="shared" si="96"/>
        <v>0</v>
      </c>
      <c r="O94" s="58">
        <v>0</v>
      </c>
      <c r="P94" s="58"/>
      <c r="Q94" s="58"/>
      <c r="R94" s="22">
        <f t="shared" si="97"/>
        <v>0</v>
      </c>
      <c r="S94" s="58">
        <v>0</v>
      </c>
      <c r="T94" s="58"/>
      <c r="U94" s="58"/>
      <c r="V94" s="29" t="e">
        <f t="shared" si="98"/>
        <v>#DIV/0!</v>
      </c>
    </row>
    <row r="95" spans="1:101" ht="80.25" customHeight="1">
      <c r="A95" s="30"/>
      <c r="B95" s="32" t="s">
        <v>262</v>
      </c>
      <c r="C95" s="26" t="s">
        <v>194</v>
      </c>
      <c r="D95" s="27" t="s">
        <v>43</v>
      </c>
      <c r="E95" s="48" t="s">
        <v>260</v>
      </c>
      <c r="F95" s="22">
        <f t="shared" si="50"/>
        <v>0</v>
      </c>
      <c r="G95" s="58">
        <v>0</v>
      </c>
      <c r="H95" s="58">
        <v>0</v>
      </c>
      <c r="I95" s="58"/>
      <c r="J95" s="22">
        <f t="shared" si="99"/>
        <v>0</v>
      </c>
      <c r="K95" s="58">
        <v>0</v>
      </c>
      <c r="L95" s="58">
        <v>0</v>
      </c>
      <c r="M95" s="58"/>
      <c r="N95" s="22">
        <f t="shared" si="96"/>
        <v>0</v>
      </c>
      <c r="O95" s="58">
        <v>0</v>
      </c>
      <c r="P95" s="58">
        <v>0</v>
      </c>
      <c r="Q95" s="58"/>
      <c r="R95" s="22">
        <f t="shared" si="97"/>
        <v>0</v>
      </c>
      <c r="S95" s="58">
        <v>0</v>
      </c>
      <c r="T95" s="58"/>
      <c r="U95" s="58"/>
      <c r="V95" s="29" t="e">
        <f t="shared" si="98"/>
        <v>#DIV/0!</v>
      </c>
    </row>
    <row r="96" spans="1:101" ht="83.25" customHeight="1">
      <c r="A96" s="30"/>
      <c r="B96" s="32" t="s">
        <v>262</v>
      </c>
      <c r="C96" s="26" t="s">
        <v>196</v>
      </c>
      <c r="D96" s="27" t="s">
        <v>46</v>
      </c>
      <c r="E96" s="48" t="s">
        <v>260</v>
      </c>
      <c r="F96" s="22">
        <f t="shared" si="50"/>
        <v>10435.799999999999</v>
      </c>
      <c r="G96" s="58">
        <v>313.10000000000002</v>
      </c>
      <c r="H96" s="58">
        <v>10122.700000000001</v>
      </c>
      <c r="I96" s="58"/>
      <c r="J96" s="22">
        <f t="shared" si="99"/>
        <v>0</v>
      </c>
      <c r="K96" s="58">
        <v>0</v>
      </c>
      <c r="L96" s="58">
        <v>0</v>
      </c>
      <c r="M96" s="58"/>
      <c r="N96" s="22">
        <f t="shared" si="96"/>
        <v>0</v>
      </c>
      <c r="O96" s="58">
        <v>0</v>
      </c>
      <c r="P96" s="58">
        <v>0</v>
      </c>
      <c r="Q96" s="58"/>
      <c r="R96" s="22">
        <f t="shared" si="97"/>
        <v>0</v>
      </c>
      <c r="S96" s="58">
        <v>0</v>
      </c>
      <c r="T96" s="58"/>
      <c r="U96" s="58"/>
      <c r="V96" s="29">
        <f t="shared" si="98"/>
        <v>0</v>
      </c>
    </row>
    <row r="97" spans="1:101" ht="75" customHeight="1">
      <c r="A97" s="30"/>
      <c r="B97" s="32" t="s">
        <v>48</v>
      </c>
      <c r="C97" s="26" t="s">
        <v>196</v>
      </c>
      <c r="D97" s="27" t="s">
        <v>46</v>
      </c>
      <c r="E97" s="48" t="s">
        <v>261</v>
      </c>
      <c r="F97" s="22">
        <f t="shared" si="50"/>
        <v>4390.3999999999996</v>
      </c>
      <c r="G97" s="58">
        <v>4390.3999999999996</v>
      </c>
      <c r="H97" s="58"/>
      <c r="I97" s="58"/>
      <c r="J97" s="22">
        <f t="shared" si="99"/>
        <v>0</v>
      </c>
      <c r="K97" s="58">
        <v>0</v>
      </c>
      <c r="L97" s="58"/>
      <c r="M97" s="58"/>
      <c r="N97" s="22">
        <f t="shared" si="96"/>
        <v>0</v>
      </c>
      <c r="O97" s="58">
        <v>0</v>
      </c>
      <c r="P97" s="58"/>
      <c r="Q97" s="58"/>
      <c r="R97" s="22">
        <f t="shared" si="97"/>
        <v>0</v>
      </c>
      <c r="S97" s="58">
        <v>0</v>
      </c>
      <c r="T97" s="58"/>
      <c r="U97" s="58"/>
      <c r="V97" s="29">
        <f t="shared" si="98"/>
        <v>0</v>
      </c>
    </row>
    <row r="98" spans="1:101" ht="53.25" customHeight="1">
      <c r="A98" s="19" t="s">
        <v>51</v>
      </c>
      <c r="B98" s="39" t="s">
        <v>231</v>
      </c>
      <c r="C98" s="21" t="s">
        <v>12</v>
      </c>
      <c r="D98" s="21" t="s">
        <v>12</v>
      </c>
      <c r="E98" s="21" t="s">
        <v>12</v>
      </c>
      <c r="F98" s="22">
        <f t="shared" si="50"/>
        <v>80637.5</v>
      </c>
      <c r="G98" s="22">
        <f>SUM(G100:G100)</f>
        <v>2419.1</v>
      </c>
      <c r="H98" s="22">
        <f>SUM(H100:H100)</f>
        <v>78218.399999999994</v>
      </c>
      <c r="I98" s="22">
        <f>SUM(I100:I100)</f>
        <v>0</v>
      </c>
      <c r="J98" s="22">
        <f t="shared" ref="J98" si="100">K98+L98+M98</f>
        <v>1614.6</v>
      </c>
      <c r="K98" s="22">
        <f>SUM(K100:K100)</f>
        <v>48.4</v>
      </c>
      <c r="L98" s="22">
        <f>SUM(L100:L100)</f>
        <v>1566.2</v>
      </c>
      <c r="M98" s="22">
        <f>SUM(M100:M100)</f>
        <v>0</v>
      </c>
      <c r="N98" s="22">
        <f t="shared" si="96"/>
        <v>80637.5</v>
      </c>
      <c r="O98" s="22">
        <f>SUM(O100:O100)</f>
        <v>2419.1</v>
      </c>
      <c r="P98" s="22">
        <f>SUM(P100:P100)</f>
        <v>78218.399999999994</v>
      </c>
      <c r="Q98" s="22">
        <f>SUM(Q100:Q100)</f>
        <v>0</v>
      </c>
      <c r="R98" s="22">
        <f t="shared" si="97"/>
        <v>97475.6</v>
      </c>
      <c r="S98" s="22">
        <f>SUM(S100:S100)</f>
        <v>8772.7999999999993</v>
      </c>
      <c r="T98" s="22">
        <f>SUM(T100:T100)</f>
        <v>88702.8</v>
      </c>
      <c r="U98" s="22">
        <f>SUM(U100:U100)</f>
        <v>0</v>
      </c>
      <c r="V98" s="29">
        <f t="shared" si="98"/>
        <v>0.02</v>
      </c>
    </row>
    <row r="99" spans="1:101" ht="18.75">
      <c r="A99" s="30"/>
      <c r="B99" s="31" t="s">
        <v>14</v>
      </c>
      <c r="C99" s="24"/>
      <c r="D99" s="24"/>
      <c r="E99" s="24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9"/>
    </row>
    <row r="100" spans="1:101" ht="90.75" customHeight="1">
      <c r="A100" s="30"/>
      <c r="B100" s="32" t="s">
        <v>264</v>
      </c>
      <c r="C100" s="26" t="s">
        <v>194</v>
      </c>
      <c r="D100" s="27" t="s">
        <v>43</v>
      </c>
      <c r="E100" s="26" t="s">
        <v>263</v>
      </c>
      <c r="F100" s="22">
        <f t="shared" si="50"/>
        <v>80637.5</v>
      </c>
      <c r="G100" s="58">
        <v>2419.1</v>
      </c>
      <c r="H100" s="58">
        <v>78218.399999999994</v>
      </c>
      <c r="I100" s="58"/>
      <c r="J100" s="22">
        <f>SUM(K100:L100)</f>
        <v>1614.6</v>
      </c>
      <c r="K100" s="58">
        <v>48.4</v>
      </c>
      <c r="L100" s="58">
        <v>1566.24</v>
      </c>
      <c r="M100" s="58"/>
      <c r="N100" s="22">
        <f t="shared" ref="N100:N103" si="101">O100+P100+Q100</f>
        <v>80637.5</v>
      </c>
      <c r="O100" s="58">
        <v>2419.1</v>
      </c>
      <c r="P100" s="58">
        <v>78218.399999999994</v>
      </c>
      <c r="Q100" s="58"/>
      <c r="R100" s="22">
        <f t="shared" ref="R100:R103" si="102">S100+T100+U100</f>
        <v>97475.6</v>
      </c>
      <c r="S100" s="58">
        <v>8772.7999999999993</v>
      </c>
      <c r="T100" s="58">
        <v>88702.8</v>
      </c>
      <c r="U100" s="58"/>
      <c r="V100" s="29">
        <f t="shared" si="98"/>
        <v>0.02</v>
      </c>
    </row>
    <row r="101" spans="1:101" s="149" customFormat="1" ht="59.25" customHeight="1">
      <c r="A101" s="19" t="s">
        <v>423</v>
      </c>
      <c r="B101" s="147" t="s">
        <v>424</v>
      </c>
      <c r="C101" s="21" t="s">
        <v>12</v>
      </c>
      <c r="D101" s="67" t="s">
        <v>12</v>
      </c>
      <c r="E101" s="21" t="s">
        <v>12</v>
      </c>
      <c r="F101" s="22">
        <f t="shared" si="50"/>
        <v>179109.6</v>
      </c>
      <c r="G101" s="22">
        <f>G103</f>
        <v>5373.3</v>
      </c>
      <c r="H101" s="22">
        <f t="shared" ref="H101:I101" si="103">H103</f>
        <v>173736.3</v>
      </c>
      <c r="I101" s="22">
        <f t="shared" si="103"/>
        <v>0</v>
      </c>
      <c r="J101" s="22">
        <f t="shared" ref="J101:J103" si="104">SUM(K101:L101)</f>
        <v>0</v>
      </c>
      <c r="K101" s="22">
        <f>K103</f>
        <v>0</v>
      </c>
      <c r="L101" s="22">
        <f t="shared" ref="L101:M101" si="105">L103</f>
        <v>0</v>
      </c>
      <c r="M101" s="22">
        <f t="shared" si="105"/>
        <v>0</v>
      </c>
      <c r="N101" s="22">
        <f t="shared" si="101"/>
        <v>0</v>
      </c>
      <c r="O101" s="22">
        <f>O103</f>
        <v>0</v>
      </c>
      <c r="P101" s="22">
        <f t="shared" ref="P101:Q101" si="106">P103</f>
        <v>0</v>
      </c>
      <c r="Q101" s="22">
        <f t="shared" si="106"/>
        <v>0</v>
      </c>
      <c r="R101" s="22">
        <f t="shared" si="102"/>
        <v>0</v>
      </c>
      <c r="S101" s="22">
        <f>S103</f>
        <v>0</v>
      </c>
      <c r="T101" s="22">
        <f t="shared" ref="T101:U101" si="107">T103</f>
        <v>0</v>
      </c>
      <c r="U101" s="22">
        <f t="shared" si="107"/>
        <v>0</v>
      </c>
      <c r="V101" s="29">
        <f t="shared" si="98"/>
        <v>0</v>
      </c>
      <c r="W101" s="148"/>
      <c r="X101" s="148"/>
      <c r="Y101" s="148"/>
      <c r="Z101" s="148"/>
      <c r="AA101" s="148"/>
      <c r="AB101" s="148"/>
      <c r="AC101" s="148"/>
      <c r="AD101" s="148"/>
      <c r="AE101" s="148"/>
      <c r="AF101" s="148"/>
      <c r="AG101" s="148"/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  <c r="BI101" s="148"/>
      <c r="BJ101" s="148"/>
      <c r="BK101" s="148"/>
      <c r="BL101" s="148"/>
      <c r="BM101" s="148"/>
      <c r="BN101" s="148"/>
      <c r="BO101" s="148"/>
      <c r="BP101" s="148"/>
      <c r="BQ101" s="148"/>
      <c r="BR101" s="148"/>
      <c r="BS101" s="148"/>
      <c r="BT101" s="148"/>
      <c r="BU101" s="148"/>
      <c r="BV101" s="148"/>
      <c r="BW101" s="148"/>
      <c r="BX101" s="148"/>
      <c r="BY101" s="148"/>
      <c r="BZ101" s="148"/>
      <c r="CA101" s="148"/>
      <c r="CB101" s="148"/>
      <c r="CC101" s="148"/>
      <c r="CD101" s="148"/>
      <c r="CE101" s="148"/>
      <c r="CF101" s="148"/>
      <c r="CG101" s="148"/>
      <c r="CH101" s="148"/>
      <c r="CI101" s="148"/>
      <c r="CJ101" s="148"/>
      <c r="CK101" s="148"/>
      <c r="CL101" s="148"/>
      <c r="CM101" s="148"/>
      <c r="CN101" s="148"/>
      <c r="CO101" s="148"/>
      <c r="CP101" s="148"/>
      <c r="CQ101" s="148"/>
      <c r="CR101" s="148"/>
      <c r="CS101" s="148"/>
      <c r="CT101" s="148"/>
      <c r="CU101" s="148"/>
      <c r="CV101" s="148"/>
      <c r="CW101" s="148"/>
    </row>
    <row r="102" spans="1:101" ht="18" customHeight="1">
      <c r="A102" s="30"/>
      <c r="B102" s="32" t="s">
        <v>14</v>
      </c>
      <c r="C102" s="26"/>
      <c r="D102" s="144"/>
      <c r="E102" s="26"/>
      <c r="F102" s="22"/>
      <c r="G102" s="58"/>
      <c r="H102" s="58"/>
      <c r="I102" s="58"/>
      <c r="J102" s="22"/>
      <c r="K102" s="58"/>
      <c r="L102" s="58"/>
      <c r="M102" s="58"/>
      <c r="N102" s="22"/>
      <c r="O102" s="58"/>
      <c r="P102" s="58"/>
      <c r="Q102" s="58"/>
      <c r="R102" s="22"/>
      <c r="S102" s="58"/>
      <c r="T102" s="58"/>
      <c r="U102" s="58"/>
      <c r="V102" s="29"/>
    </row>
    <row r="103" spans="1:101" ht="102" customHeight="1">
      <c r="A103" s="30"/>
      <c r="B103" s="32" t="s">
        <v>426</v>
      </c>
      <c r="C103" s="26" t="s">
        <v>237</v>
      </c>
      <c r="D103" s="144" t="s">
        <v>21</v>
      </c>
      <c r="E103" s="26" t="s">
        <v>425</v>
      </c>
      <c r="F103" s="22">
        <f t="shared" si="50"/>
        <v>179109.6</v>
      </c>
      <c r="G103" s="58">
        <v>5373.3</v>
      </c>
      <c r="H103" s="58">
        <v>173736.3</v>
      </c>
      <c r="I103" s="58"/>
      <c r="J103" s="22">
        <f t="shared" si="104"/>
        <v>0</v>
      </c>
      <c r="K103" s="58"/>
      <c r="L103" s="58"/>
      <c r="M103" s="58"/>
      <c r="N103" s="22">
        <f t="shared" si="101"/>
        <v>0</v>
      </c>
      <c r="O103" s="58"/>
      <c r="P103" s="58"/>
      <c r="Q103" s="58"/>
      <c r="R103" s="22">
        <f t="shared" si="102"/>
        <v>0</v>
      </c>
      <c r="S103" s="58"/>
      <c r="T103" s="58"/>
      <c r="U103" s="58"/>
      <c r="V103" s="29">
        <f t="shared" si="98"/>
        <v>0</v>
      </c>
    </row>
    <row r="104" spans="1:101" ht="38.25" customHeight="1">
      <c r="A104" s="14" t="s">
        <v>52</v>
      </c>
      <c r="B104" s="49" t="s">
        <v>53</v>
      </c>
      <c r="C104" s="16" t="s">
        <v>12</v>
      </c>
      <c r="D104" s="16" t="s">
        <v>12</v>
      </c>
      <c r="E104" s="16" t="s">
        <v>12</v>
      </c>
      <c r="F104" s="36">
        <f t="shared" ref="F104:F127" si="108">G104+H104+I104</f>
        <v>1930</v>
      </c>
      <c r="G104" s="36">
        <f>G105+G108</f>
        <v>1930</v>
      </c>
      <c r="H104" s="36">
        <f>H105+H108</f>
        <v>0</v>
      </c>
      <c r="I104" s="36">
        <f>I105+I108</f>
        <v>0</v>
      </c>
      <c r="J104" s="36">
        <f t="shared" ref="J104:J105" si="109">K104+L104+M104</f>
        <v>0</v>
      </c>
      <c r="K104" s="36">
        <f>K105+K108</f>
        <v>0</v>
      </c>
      <c r="L104" s="36">
        <f>L105+L108</f>
        <v>0</v>
      </c>
      <c r="M104" s="36">
        <f>M105+M108</f>
        <v>0</v>
      </c>
      <c r="N104" s="36">
        <f t="shared" ref="N104:N105" si="110">O104+P104+Q104</f>
        <v>1930</v>
      </c>
      <c r="O104" s="36">
        <f>O105+O108</f>
        <v>1930</v>
      </c>
      <c r="P104" s="36">
        <f>P105+P108</f>
        <v>0</v>
      </c>
      <c r="Q104" s="36">
        <f>Q105+Q108</f>
        <v>0</v>
      </c>
      <c r="R104" s="36">
        <f t="shared" ref="R104:R105" si="111">S104+T104+U104</f>
        <v>1930</v>
      </c>
      <c r="S104" s="36">
        <f>S105+S108</f>
        <v>1930</v>
      </c>
      <c r="T104" s="36">
        <f>T105+T108</f>
        <v>0</v>
      </c>
      <c r="U104" s="36">
        <f>U105+U108</f>
        <v>0</v>
      </c>
      <c r="V104" s="37">
        <f t="shared" si="98"/>
        <v>0</v>
      </c>
    </row>
    <row r="105" spans="1:101" ht="37.5" customHeight="1">
      <c r="A105" s="7" t="s">
        <v>54</v>
      </c>
      <c r="B105" s="20" t="s">
        <v>58</v>
      </c>
      <c r="C105" s="28" t="s">
        <v>12</v>
      </c>
      <c r="D105" s="28" t="s">
        <v>12</v>
      </c>
      <c r="E105" s="21" t="s">
        <v>12</v>
      </c>
      <c r="F105" s="22">
        <f t="shared" si="108"/>
        <v>0</v>
      </c>
      <c r="G105" s="22">
        <f>SUM(G106:G107)</f>
        <v>0</v>
      </c>
      <c r="H105" s="22">
        <f>SUM(H106:H107)</f>
        <v>0</v>
      </c>
      <c r="I105" s="22">
        <f>SUM(I106:I107)</f>
        <v>0</v>
      </c>
      <c r="J105" s="22">
        <f t="shared" si="109"/>
        <v>0</v>
      </c>
      <c r="K105" s="22">
        <f>SUM(K106:K107)</f>
        <v>0</v>
      </c>
      <c r="L105" s="22">
        <f>SUM(L106:L107)</f>
        <v>0</v>
      </c>
      <c r="M105" s="22">
        <f>SUM(M106:M107)</f>
        <v>0</v>
      </c>
      <c r="N105" s="22">
        <f t="shared" si="110"/>
        <v>0</v>
      </c>
      <c r="O105" s="22">
        <f>SUM(O107:O107)</f>
        <v>0</v>
      </c>
      <c r="P105" s="22">
        <f>SUM(P107:P107)</f>
        <v>0</v>
      </c>
      <c r="Q105" s="22">
        <f>SUM(Q107:Q107)</f>
        <v>0</v>
      </c>
      <c r="R105" s="22">
        <f t="shared" si="111"/>
        <v>0</v>
      </c>
      <c r="S105" s="22">
        <f>SUM(S107:S107)</f>
        <v>0</v>
      </c>
      <c r="T105" s="22">
        <f>SUM(T107:T107)</f>
        <v>0</v>
      </c>
      <c r="U105" s="22">
        <f>SUM(U107:U107)</f>
        <v>0</v>
      </c>
      <c r="V105" s="29" t="e">
        <f t="shared" si="98"/>
        <v>#DIV/0!</v>
      </c>
    </row>
    <row r="106" spans="1:101" ht="18.75">
      <c r="A106" s="19"/>
      <c r="B106" s="50" t="s">
        <v>14</v>
      </c>
      <c r="C106" s="51"/>
      <c r="D106" s="51"/>
      <c r="E106" s="51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9"/>
    </row>
    <row r="107" spans="1:101" ht="186" customHeight="1">
      <c r="A107" s="19"/>
      <c r="B107" s="32" t="s">
        <v>197</v>
      </c>
      <c r="C107" s="27" t="s">
        <v>194</v>
      </c>
      <c r="D107" s="27" t="s">
        <v>43</v>
      </c>
      <c r="E107" s="26" t="s">
        <v>164</v>
      </c>
      <c r="F107" s="22">
        <f t="shared" si="108"/>
        <v>0</v>
      </c>
      <c r="G107" s="58">
        <v>0</v>
      </c>
      <c r="H107" s="22"/>
      <c r="I107" s="22"/>
      <c r="J107" s="22">
        <f t="shared" ref="J107" si="112">K107+L107+M107</f>
        <v>0</v>
      </c>
      <c r="K107" s="22"/>
      <c r="L107" s="22"/>
      <c r="M107" s="22"/>
      <c r="N107" s="22">
        <f t="shared" ref="N107" si="113">O107+P107+Q107</f>
        <v>0</v>
      </c>
      <c r="O107" s="58">
        <v>0</v>
      </c>
      <c r="P107" s="58"/>
      <c r="Q107" s="22"/>
      <c r="R107" s="22">
        <f t="shared" ref="R107" si="114">S107+T107+U107</f>
        <v>0</v>
      </c>
      <c r="S107" s="58">
        <v>0</v>
      </c>
      <c r="T107" s="58"/>
      <c r="U107" s="22"/>
      <c r="V107" s="29" t="e">
        <f t="shared" si="98"/>
        <v>#DIV/0!</v>
      </c>
    </row>
    <row r="108" spans="1:101" ht="39.75" customHeight="1">
      <c r="A108" s="19" t="s">
        <v>55</v>
      </c>
      <c r="B108" s="39" t="s">
        <v>228</v>
      </c>
      <c r="C108" s="51" t="s">
        <v>12</v>
      </c>
      <c r="D108" s="51" t="s">
        <v>12</v>
      </c>
      <c r="E108" s="51" t="s">
        <v>12</v>
      </c>
      <c r="F108" s="22">
        <f t="shared" si="108"/>
        <v>1930</v>
      </c>
      <c r="G108" s="22">
        <f t="shared" ref="G108:M108" si="115">SUM(G110:G110)</f>
        <v>1930</v>
      </c>
      <c r="H108" s="22">
        <f t="shared" si="115"/>
        <v>0</v>
      </c>
      <c r="I108" s="22">
        <f t="shared" si="115"/>
        <v>0</v>
      </c>
      <c r="J108" s="22">
        <f t="shared" si="115"/>
        <v>0</v>
      </c>
      <c r="K108" s="22">
        <f t="shared" si="115"/>
        <v>0</v>
      </c>
      <c r="L108" s="22">
        <f t="shared" si="115"/>
        <v>0</v>
      </c>
      <c r="M108" s="22">
        <f t="shared" si="115"/>
        <v>0</v>
      </c>
      <c r="N108" s="22">
        <f t="shared" ref="N108" si="116">O108+P108+Q108</f>
        <v>1930</v>
      </c>
      <c r="O108" s="22">
        <f>SUM(O110:O110)</f>
        <v>1930</v>
      </c>
      <c r="P108" s="22">
        <f>SUM(P110:P110)</f>
        <v>0</v>
      </c>
      <c r="Q108" s="22">
        <f>SUM(Q110:Q110)</f>
        <v>0</v>
      </c>
      <c r="R108" s="22">
        <f t="shared" ref="R108" si="117">S108+T108+U108</f>
        <v>1930</v>
      </c>
      <c r="S108" s="22">
        <f>SUM(S110)</f>
        <v>1930</v>
      </c>
      <c r="T108" s="22">
        <f t="shared" ref="T108:U108" si="118">SUM(T110)</f>
        <v>0</v>
      </c>
      <c r="U108" s="22">
        <f t="shared" si="118"/>
        <v>0</v>
      </c>
      <c r="V108" s="29">
        <f t="shared" si="98"/>
        <v>0</v>
      </c>
    </row>
    <row r="109" spans="1:101" ht="18.75">
      <c r="A109" s="30"/>
      <c r="B109" s="50" t="s">
        <v>14</v>
      </c>
      <c r="C109" s="24"/>
      <c r="D109" s="33"/>
      <c r="E109" s="5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9"/>
    </row>
    <row r="110" spans="1:101" ht="83.25" customHeight="1">
      <c r="A110" s="30"/>
      <c r="B110" s="32" t="s">
        <v>93</v>
      </c>
      <c r="C110" s="27" t="s">
        <v>198</v>
      </c>
      <c r="D110" s="27" t="s">
        <v>57</v>
      </c>
      <c r="E110" s="48" t="s">
        <v>319</v>
      </c>
      <c r="F110" s="22">
        <f t="shared" ref="F110" si="119">G110+H110+I110</f>
        <v>1930</v>
      </c>
      <c r="G110" s="58">
        <v>1930</v>
      </c>
      <c r="H110" s="58"/>
      <c r="I110" s="58"/>
      <c r="J110" s="22">
        <f>SUM(K110:M110)</f>
        <v>0</v>
      </c>
      <c r="K110" s="58">
        <v>0</v>
      </c>
      <c r="L110" s="58"/>
      <c r="M110" s="58"/>
      <c r="N110" s="22">
        <f t="shared" ref="N110" si="120">O110+P110+Q110</f>
        <v>1930</v>
      </c>
      <c r="O110" s="58">
        <v>1930</v>
      </c>
      <c r="P110" s="58"/>
      <c r="Q110" s="58"/>
      <c r="R110" s="22">
        <f t="shared" ref="R110" si="121">S110+T110+U110</f>
        <v>1930</v>
      </c>
      <c r="S110" s="58">
        <v>1930</v>
      </c>
      <c r="T110" s="58"/>
      <c r="U110" s="58"/>
      <c r="V110" s="29">
        <f t="shared" si="98"/>
        <v>0</v>
      </c>
    </row>
    <row r="111" spans="1:101" s="54" customFormat="1" ht="33">
      <c r="A111" s="14" t="s">
        <v>59</v>
      </c>
      <c r="B111" s="49" t="s">
        <v>60</v>
      </c>
      <c r="C111" s="16" t="s">
        <v>12</v>
      </c>
      <c r="D111" s="16" t="s">
        <v>12</v>
      </c>
      <c r="E111" s="16" t="s">
        <v>12</v>
      </c>
      <c r="F111" s="36">
        <f t="shared" si="108"/>
        <v>595482.80000000005</v>
      </c>
      <c r="G111" s="36">
        <f>G112+G117+G122</f>
        <v>48588.7</v>
      </c>
      <c r="H111" s="36">
        <f>H112+H117+H122</f>
        <v>467412.4</v>
      </c>
      <c r="I111" s="36">
        <f>I112+I117+I122</f>
        <v>79481.7</v>
      </c>
      <c r="J111" s="36">
        <f>K111+L111+M111</f>
        <v>0</v>
      </c>
      <c r="K111" s="36">
        <f>K112+K117+K122</f>
        <v>0</v>
      </c>
      <c r="L111" s="36">
        <f>L112+L117+L122</f>
        <v>0</v>
      </c>
      <c r="M111" s="36">
        <f>M112+M117+M122</f>
        <v>0</v>
      </c>
      <c r="N111" s="36">
        <f>O111+P111+Q111</f>
        <v>20203.400000000001</v>
      </c>
      <c r="O111" s="36">
        <f>O112+O117+O122</f>
        <v>12814.9</v>
      </c>
      <c r="P111" s="36">
        <f>P112+P117+P122</f>
        <v>0</v>
      </c>
      <c r="Q111" s="36">
        <f>Q112+Q117+Q122</f>
        <v>7388.5</v>
      </c>
      <c r="R111" s="36">
        <f t="shared" ref="R111:R112" si="122">S111+T111+U111</f>
        <v>18373.8</v>
      </c>
      <c r="S111" s="36">
        <f>S112+S117+S122</f>
        <v>12814.9</v>
      </c>
      <c r="T111" s="36">
        <f>T112+T117+T122</f>
        <v>0</v>
      </c>
      <c r="U111" s="36">
        <f>U112+U117+U122</f>
        <v>5558.9</v>
      </c>
      <c r="V111" s="37">
        <f t="shared" si="98"/>
        <v>0</v>
      </c>
      <c r="W111" s="1"/>
      <c r="X111" s="6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</row>
    <row r="112" spans="1:101" ht="41.25" customHeight="1">
      <c r="A112" s="7" t="s">
        <v>61</v>
      </c>
      <c r="B112" s="20" t="s">
        <v>62</v>
      </c>
      <c r="C112" s="28" t="s">
        <v>12</v>
      </c>
      <c r="D112" s="28" t="s">
        <v>12</v>
      </c>
      <c r="E112" s="28" t="s">
        <v>12</v>
      </c>
      <c r="F112" s="22">
        <f t="shared" si="108"/>
        <v>498630.9</v>
      </c>
      <c r="G112" s="22">
        <f>SUM(G114:G116)</f>
        <v>12387.4</v>
      </c>
      <c r="H112" s="22">
        <f t="shared" ref="H112:I112" si="123">SUM(H114:H116)</f>
        <v>415734.2</v>
      </c>
      <c r="I112" s="22">
        <f t="shared" si="123"/>
        <v>70509.3</v>
      </c>
      <c r="J112" s="22">
        <f t="shared" ref="J112:J116" si="124">K112+L112+M112</f>
        <v>0</v>
      </c>
      <c r="K112" s="22">
        <f>SUM(K114:K116)</f>
        <v>0</v>
      </c>
      <c r="L112" s="22">
        <f t="shared" ref="L112:M112" si="125">SUM(L114:L116)</f>
        <v>0</v>
      </c>
      <c r="M112" s="22">
        <f t="shared" si="125"/>
        <v>0</v>
      </c>
      <c r="N112" s="22">
        <f t="shared" ref="N112" si="126">O112+P112+Q112</f>
        <v>5705.5</v>
      </c>
      <c r="O112" s="22">
        <f>SUM(O114:O116)</f>
        <v>0</v>
      </c>
      <c r="P112" s="22">
        <f>SUM(P114:P116)</f>
        <v>0</v>
      </c>
      <c r="Q112" s="22">
        <f>SUM(Q114:Q116)</f>
        <v>5705.5</v>
      </c>
      <c r="R112" s="22">
        <f t="shared" si="122"/>
        <v>5375.9</v>
      </c>
      <c r="S112" s="22">
        <f>SUM(S114:S116)</f>
        <v>0</v>
      </c>
      <c r="T112" s="22">
        <f t="shared" ref="T112:U112" si="127">SUM(T114:T116)</f>
        <v>0</v>
      </c>
      <c r="U112" s="22">
        <f t="shared" si="127"/>
        <v>5375.9</v>
      </c>
      <c r="V112" s="29">
        <f t="shared" si="98"/>
        <v>0</v>
      </c>
      <c r="X112" s="13"/>
      <c r="Y112" s="13"/>
    </row>
    <row r="113" spans="1:101" ht="18.75">
      <c r="A113" s="10"/>
      <c r="B113" s="23" t="s">
        <v>14</v>
      </c>
      <c r="C113" s="46"/>
      <c r="D113" s="46"/>
      <c r="E113" s="46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9"/>
    </row>
    <row r="114" spans="1:101" ht="85.5" customHeight="1">
      <c r="A114" s="10"/>
      <c r="B114" s="53" t="s">
        <v>292</v>
      </c>
      <c r="C114" s="65" t="s">
        <v>177</v>
      </c>
      <c r="D114" s="66" t="s">
        <v>16</v>
      </c>
      <c r="E114" s="65" t="s">
        <v>291</v>
      </c>
      <c r="F114" s="22">
        <f t="shared" si="108"/>
        <v>103055.7</v>
      </c>
      <c r="G114" s="58">
        <v>930.6</v>
      </c>
      <c r="H114" s="58">
        <v>92125.1</v>
      </c>
      <c r="I114" s="58">
        <v>10000</v>
      </c>
      <c r="J114" s="22">
        <f>SUM(K114:M114)</f>
        <v>0</v>
      </c>
      <c r="K114" s="58"/>
      <c r="L114" s="58">
        <v>0</v>
      </c>
      <c r="M114" s="58">
        <v>0</v>
      </c>
      <c r="N114" s="22">
        <f t="shared" ref="N114:N117" si="128">O114+P114+Q114</f>
        <v>0</v>
      </c>
      <c r="O114" s="58"/>
      <c r="P114" s="22"/>
      <c r="Q114" s="22"/>
      <c r="R114" s="22">
        <f t="shared" ref="R114:R117" si="129">S114+T114+U114</f>
        <v>0</v>
      </c>
      <c r="S114" s="22"/>
      <c r="T114" s="22"/>
      <c r="U114" s="22"/>
      <c r="V114" s="29">
        <f t="shared" si="98"/>
        <v>0</v>
      </c>
    </row>
    <row r="115" spans="1:101" ht="74.25" customHeight="1">
      <c r="A115" s="30"/>
      <c r="B115" s="32" t="s">
        <v>63</v>
      </c>
      <c r="C115" s="26" t="s">
        <v>177</v>
      </c>
      <c r="D115" s="27" t="s">
        <v>16</v>
      </c>
      <c r="E115" s="26" t="s">
        <v>119</v>
      </c>
      <c r="F115" s="22">
        <f t="shared" si="108"/>
        <v>394127</v>
      </c>
      <c r="G115" s="58">
        <v>10008.6</v>
      </c>
      <c r="H115" s="58">
        <v>323609.09999999998</v>
      </c>
      <c r="I115" s="58">
        <v>60509.3</v>
      </c>
      <c r="J115" s="22">
        <f t="shared" si="124"/>
        <v>0</v>
      </c>
      <c r="K115" s="58">
        <v>0</v>
      </c>
      <c r="L115" s="58">
        <v>0</v>
      </c>
      <c r="M115" s="58">
        <v>0</v>
      </c>
      <c r="N115" s="22">
        <f t="shared" si="128"/>
        <v>5705.5</v>
      </c>
      <c r="O115" s="58">
        <v>0</v>
      </c>
      <c r="P115" s="58">
        <v>0</v>
      </c>
      <c r="Q115" s="58">
        <v>5705.5</v>
      </c>
      <c r="R115" s="22">
        <f t="shared" si="129"/>
        <v>5375.9</v>
      </c>
      <c r="S115" s="22"/>
      <c r="T115" s="22"/>
      <c r="U115" s="58">
        <v>5375.9</v>
      </c>
      <c r="V115" s="29">
        <f t="shared" si="98"/>
        <v>0</v>
      </c>
      <c r="X115"/>
    </row>
    <row r="116" spans="1:101" ht="74.25" customHeight="1">
      <c r="A116" s="30"/>
      <c r="B116" s="32" t="s">
        <v>441</v>
      </c>
      <c r="C116" s="26" t="s">
        <v>177</v>
      </c>
      <c r="D116" s="144" t="s">
        <v>16</v>
      </c>
      <c r="E116" s="26" t="s">
        <v>440</v>
      </c>
      <c r="F116" s="22">
        <f t="shared" si="108"/>
        <v>1448.2</v>
      </c>
      <c r="G116" s="58">
        <v>1448.2</v>
      </c>
      <c r="H116" s="58"/>
      <c r="I116" s="58"/>
      <c r="J116" s="22">
        <f t="shared" si="124"/>
        <v>0</v>
      </c>
      <c r="K116" s="58"/>
      <c r="L116" s="58"/>
      <c r="M116" s="58"/>
      <c r="N116" s="22">
        <f t="shared" si="128"/>
        <v>0</v>
      </c>
      <c r="O116" s="58"/>
      <c r="P116" s="58"/>
      <c r="Q116" s="58"/>
      <c r="R116" s="22">
        <f t="shared" si="129"/>
        <v>0</v>
      </c>
      <c r="S116" s="22"/>
      <c r="T116" s="22"/>
      <c r="U116" s="58"/>
      <c r="V116" s="29">
        <f t="shared" si="98"/>
        <v>0</v>
      </c>
      <c r="X116"/>
    </row>
    <row r="117" spans="1:101" ht="66">
      <c r="A117" s="19" t="s">
        <v>64</v>
      </c>
      <c r="B117" s="20" t="s">
        <v>159</v>
      </c>
      <c r="C117" s="21" t="s">
        <v>12</v>
      </c>
      <c r="D117" s="28" t="s">
        <v>12</v>
      </c>
      <c r="E117" s="21" t="s">
        <v>12</v>
      </c>
      <c r="F117" s="22">
        <f>G117+H117+I117</f>
        <v>29588.1</v>
      </c>
      <c r="G117" s="22">
        <f>SUM(G119:G121)</f>
        <v>21788.1</v>
      </c>
      <c r="H117" s="22">
        <f>SUM(H119:H121)</f>
        <v>0</v>
      </c>
      <c r="I117" s="22">
        <v>7800</v>
      </c>
      <c r="J117" s="22">
        <f>K117+L117+M117</f>
        <v>0</v>
      </c>
      <c r="K117" s="22">
        <f>SUM(K119:K121)</f>
        <v>0</v>
      </c>
      <c r="L117" s="22">
        <f>SUM(L119:L121)</f>
        <v>0</v>
      </c>
      <c r="M117" s="22">
        <v>0</v>
      </c>
      <c r="N117" s="22">
        <f t="shared" si="128"/>
        <v>1500</v>
      </c>
      <c r="O117" s="22">
        <f>SUM(O119:O120)</f>
        <v>0</v>
      </c>
      <c r="P117" s="22">
        <f t="shared" ref="P117:Q117" si="130">SUM(P119:P120)</f>
        <v>0</v>
      </c>
      <c r="Q117" s="22">
        <f t="shared" si="130"/>
        <v>1500</v>
      </c>
      <c r="R117" s="22">
        <f t="shared" si="129"/>
        <v>0</v>
      </c>
      <c r="S117" s="22">
        <f>SUM(S119:S120)</f>
        <v>0</v>
      </c>
      <c r="T117" s="22">
        <f t="shared" ref="T117:U117" si="131">SUM(T119:T120)</f>
        <v>0</v>
      </c>
      <c r="U117" s="22">
        <f t="shared" si="131"/>
        <v>0</v>
      </c>
      <c r="V117" s="29">
        <f t="shared" si="98"/>
        <v>0</v>
      </c>
      <c r="X117" s="61"/>
    </row>
    <row r="118" spans="1:101" ht="18.75">
      <c r="A118" s="19"/>
      <c r="B118" s="50" t="s">
        <v>14</v>
      </c>
      <c r="C118" s="51"/>
      <c r="D118" s="51"/>
      <c r="E118" s="51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9"/>
    </row>
    <row r="119" spans="1:101" ht="100.5" customHeight="1">
      <c r="A119" s="19"/>
      <c r="B119" s="53" t="s">
        <v>294</v>
      </c>
      <c r="C119" s="67" t="s">
        <v>177</v>
      </c>
      <c r="D119" s="67" t="s">
        <v>16</v>
      </c>
      <c r="E119" s="26" t="s">
        <v>293</v>
      </c>
      <c r="F119" s="22">
        <f t="shared" si="108"/>
        <v>0</v>
      </c>
      <c r="G119" s="22"/>
      <c r="H119" s="58">
        <v>0</v>
      </c>
      <c r="I119" s="22"/>
      <c r="J119" s="22">
        <f>SUM(K119:M119)</f>
        <v>0</v>
      </c>
      <c r="K119" s="22"/>
      <c r="L119" s="58">
        <v>0</v>
      </c>
      <c r="M119" s="22"/>
      <c r="N119" s="22">
        <f t="shared" ref="N119:N122" si="132">O119+P119+Q119</f>
        <v>0</v>
      </c>
      <c r="O119" s="22"/>
      <c r="P119" s="22"/>
      <c r="Q119" s="22"/>
      <c r="R119" s="22">
        <f t="shared" ref="R119:R122" si="133">S119+T119+U119</f>
        <v>0</v>
      </c>
      <c r="S119" s="22"/>
      <c r="T119" s="22"/>
      <c r="U119" s="22"/>
      <c r="V119" s="29" t="e">
        <f t="shared" si="98"/>
        <v>#DIV/0!</v>
      </c>
    </row>
    <row r="120" spans="1:101" ht="76.5" customHeight="1">
      <c r="A120" s="19"/>
      <c r="B120" s="77" t="s">
        <v>92</v>
      </c>
      <c r="C120" s="26" t="s">
        <v>177</v>
      </c>
      <c r="D120" s="27" t="s">
        <v>16</v>
      </c>
      <c r="E120" s="26" t="s">
        <v>132</v>
      </c>
      <c r="F120" s="22">
        <f t="shared" si="108"/>
        <v>29588.1</v>
      </c>
      <c r="G120" s="58">
        <v>21788.1</v>
      </c>
      <c r="H120" s="58"/>
      <c r="I120" s="58">
        <v>7800</v>
      </c>
      <c r="J120" s="22">
        <f t="shared" ref="J120:J121" si="134">K120+L120+M120</f>
        <v>0</v>
      </c>
      <c r="K120" s="58">
        <v>0</v>
      </c>
      <c r="L120" s="22">
        <f t="shared" ref="L120" si="135">L123</f>
        <v>0</v>
      </c>
      <c r="M120" s="22">
        <v>0</v>
      </c>
      <c r="N120" s="22">
        <f t="shared" si="132"/>
        <v>1500</v>
      </c>
      <c r="O120" s="58"/>
      <c r="P120" s="58"/>
      <c r="Q120" s="58">
        <v>1500</v>
      </c>
      <c r="R120" s="22">
        <f t="shared" si="133"/>
        <v>0</v>
      </c>
      <c r="S120" s="58"/>
      <c r="T120" s="58"/>
      <c r="U120" s="58"/>
      <c r="V120" s="29">
        <f t="shared" si="98"/>
        <v>0</v>
      </c>
    </row>
    <row r="121" spans="1:101" ht="76.5" customHeight="1">
      <c r="A121" s="19"/>
      <c r="B121" s="32" t="s">
        <v>337</v>
      </c>
      <c r="C121" s="26">
        <v>821</v>
      </c>
      <c r="D121" s="27" t="s">
        <v>16</v>
      </c>
      <c r="E121" s="26" t="s">
        <v>338</v>
      </c>
      <c r="F121" s="22">
        <f t="shared" si="108"/>
        <v>0</v>
      </c>
      <c r="G121" s="58">
        <v>0</v>
      </c>
      <c r="H121" s="58"/>
      <c r="I121" s="58"/>
      <c r="J121" s="22">
        <f t="shared" si="134"/>
        <v>0</v>
      </c>
      <c r="K121" s="22"/>
      <c r="L121" s="22"/>
      <c r="M121" s="22"/>
      <c r="N121" s="22"/>
      <c r="O121" s="58"/>
      <c r="P121" s="58"/>
      <c r="Q121" s="58"/>
      <c r="R121" s="22"/>
      <c r="S121" s="58"/>
      <c r="T121" s="58"/>
      <c r="U121" s="58"/>
      <c r="V121" s="29"/>
    </row>
    <row r="122" spans="1:101" ht="39" customHeight="1">
      <c r="A122" s="19" t="s">
        <v>158</v>
      </c>
      <c r="B122" s="39" t="s">
        <v>222</v>
      </c>
      <c r="C122" s="51" t="s">
        <v>12</v>
      </c>
      <c r="D122" s="51" t="s">
        <v>12</v>
      </c>
      <c r="E122" s="51" t="s">
        <v>12</v>
      </c>
      <c r="F122" s="22">
        <f>G122+H122+I122</f>
        <v>67263.8</v>
      </c>
      <c r="G122" s="22">
        <f>G124+G126+G125</f>
        <v>14413.2</v>
      </c>
      <c r="H122" s="22">
        <f t="shared" ref="H122:I122" si="136">H124+H126+H125</f>
        <v>51678.2</v>
      </c>
      <c r="I122" s="22">
        <f t="shared" si="136"/>
        <v>1172.4000000000001</v>
      </c>
      <c r="J122" s="22">
        <f>K122+L122+M122</f>
        <v>0</v>
      </c>
      <c r="K122" s="22">
        <f>K124+K126+K125</f>
        <v>0</v>
      </c>
      <c r="L122" s="22">
        <f t="shared" ref="L122:M122" si="137">L124+L126+L125</f>
        <v>0</v>
      </c>
      <c r="M122" s="22">
        <f t="shared" si="137"/>
        <v>0</v>
      </c>
      <c r="N122" s="22">
        <f t="shared" si="132"/>
        <v>12997.9</v>
      </c>
      <c r="O122" s="22">
        <f>O124+O126+O125</f>
        <v>12814.9</v>
      </c>
      <c r="P122" s="22">
        <f t="shared" ref="P122:Q122" si="138">P124+P126+P125</f>
        <v>0</v>
      </c>
      <c r="Q122" s="22">
        <f t="shared" si="138"/>
        <v>183</v>
      </c>
      <c r="R122" s="22">
        <f t="shared" si="133"/>
        <v>12997.9</v>
      </c>
      <c r="S122" s="22">
        <f>S124+S126+S125</f>
        <v>12814.9</v>
      </c>
      <c r="T122" s="22">
        <f t="shared" ref="T122:U122" si="139">T124+T126+T125</f>
        <v>0</v>
      </c>
      <c r="U122" s="22">
        <f t="shared" si="139"/>
        <v>183</v>
      </c>
      <c r="V122" s="29">
        <f t="shared" si="98"/>
        <v>0</v>
      </c>
    </row>
    <row r="123" spans="1:101" ht="18.75">
      <c r="A123" s="30"/>
      <c r="B123" s="50" t="s">
        <v>14</v>
      </c>
      <c r="C123" s="24"/>
      <c r="D123" s="33"/>
      <c r="E123" s="24"/>
      <c r="F123" s="22"/>
      <c r="G123" s="58"/>
      <c r="H123" s="58"/>
      <c r="I123" s="58"/>
      <c r="J123" s="22"/>
      <c r="K123" s="22"/>
      <c r="L123" s="58"/>
      <c r="M123" s="58"/>
      <c r="N123" s="22"/>
      <c r="O123" s="58"/>
      <c r="P123" s="58"/>
      <c r="Q123" s="58"/>
      <c r="R123" s="22"/>
      <c r="S123" s="58"/>
      <c r="T123" s="58"/>
      <c r="U123" s="58"/>
      <c r="V123" s="29"/>
    </row>
    <row r="124" spans="1:101" ht="88.5" customHeight="1">
      <c r="A124" s="30"/>
      <c r="B124" s="32" t="s">
        <v>133</v>
      </c>
      <c r="C124" s="26" t="s">
        <v>199</v>
      </c>
      <c r="D124" s="27" t="s">
        <v>69</v>
      </c>
      <c r="E124" s="65" t="s">
        <v>161</v>
      </c>
      <c r="F124" s="22">
        <f>G124+H124+I124</f>
        <v>0</v>
      </c>
      <c r="G124" s="58">
        <v>0</v>
      </c>
      <c r="H124" s="58"/>
      <c r="I124" s="58"/>
      <c r="J124" s="22">
        <f>K124+L124+M124</f>
        <v>0</v>
      </c>
      <c r="K124" s="22">
        <v>0</v>
      </c>
      <c r="L124" s="22">
        <v>0</v>
      </c>
      <c r="M124" s="22">
        <v>0</v>
      </c>
      <c r="N124" s="22">
        <f t="shared" ref="N124:N126" si="140">O124+P124+Q124</f>
        <v>0</v>
      </c>
      <c r="O124" s="58">
        <v>0</v>
      </c>
      <c r="P124" s="58"/>
      <c r="Q124" s="58"/>
      <c r="R124" s="22">
        <f t="shared" ref="R124:R126" si="141">S124+T124+U124</f>
        <v>0</v>
      </c>
      <c r="S124" s="58">
        <v>0</v>
      </c>
      <c r="T124" s="58"/>
      <c r="U124" s="58"/>
      <c r="V124" s="29" t="e">
        <f t="shared" si="98"/>
        <v>#DIV/0!</v>
      </c>
    </row>
    <row r="125" spans="1:101" ht="83.25" customHeight="1">
      <c r="A125" s="30"/>
      <c r="B125" s="32" t="s">
        <v>344</v>
      </c>
      <c r="C125" s="26" t="s">
        <v>199</v>
      </c>
      <c r="D125" s="27" t="s">
        <v>69</v>
      </c>
      <c r="E125" s="65" t="s">
        <v>343</v>
      </c>
      <c r="F125" s="22">
        <f>G125+H125+I125</f>
        <v>13987.3</v>
      </c>
      <c r="G125" s="58">
        <v>12814.9</v>
      </c>
      <c r="H125" s="58"/>
      <c r="I125" s="58">
        <v>1172.4000000000001</v>
      </c>
      <c r="J125" s="22">
        <f>K125+L125+M125</f>
        <v>0</v>
      </c>
      <c r="K125" s="22"/>
      <c r="L125" s="22"/>
      <c r="M125" s="22"/>
      <c r="N125" s="22">
        <f t="shared" si="140"/>
        <v>12997.9</v>
      </c>
      <c r="O125" s="58">
        <v>12814.9</v>
      </c>
      <c r="P125" s="58"/>
      <c r="Q125" s="58">
        <v>183</v>
      </c>
      <c r="R125" s="22">
        <f t="shared" si="141"/>
        <v>12997.9</v>
      </c>
      <c r="S125" s="58">
        <v>12814.9</v>
      </c>
      <c r="T125" s="58"/>
      <c r="U125" s="58">
        <v>183</v>
      </c>
      <c r="V125" s="29">
        <f t="shared" si="98"/>
        <v>0</v>
      </c>
    </row>
    <row r="126" spans="1:101" ht="75.75" customHeight="1">
      <c r="A126" s="30"/>
      <c r="B126" s="32" t="s">
        <v>268</v>
      </c>
      <c r="C126" s="26" t="s">
        <v>199</v>
      </c>
      <c r="D126" s="27" t="s">
        <v>69</v>
      </c>
      <c r="E126" s="26" t="s">
        <v>267</v>
      </c>
      <c r="F126" s="22">
        <f t="shared" si="108"/>
        <v>53276.5</v>
      </c>
      <c r="G126" s="58">
        <v>1598.3</v>
      </c>
      <c r="H126" s="58">
        <v>51678.2</v>
      </c>
      <c r="I126" s="58">
        <v>0</v>
      </c>
      <c r="J126" s="22">
        <f>K126+L126+M126</f>
        <v>0</v>
      </c>
      <c r="K126" s="58">
        <v>0</v>
      </c>
      <c r="L126" s="58">
        <v>0</v>
      </c>
      <c r="M126" s="58">
        <v>0</v>
      </c>
      <c r="N126" s="22">
        <f t="shared" si="140"/>
        <v>0</v>
      </c>
      <c r="O126" s="58"/>
      <c r="P126" s="58">
        <v>0</v>
      </c>
      <c r="Q126" s="58"/>
      <c r="R126" s="22">
        <f t="shared" si="141"/>
        <v>0</v>
      </c>
      <c r="S126" s="58"/>
      <c r="T126" s="58"/>
      <c r="U126" s="58"/>
      <c r="V126" s="29">
        <f t="shared" si="98"/>
        <v>0</v>
      </c>
    </row>
    <row r="127" spans="1:101" s="54" customFormat="1" ht="21" customHeight="1">
      <c r="A127" s="14" t="s">
        <v>65</v>
      </c>
      <c r="B127" s="15" t="s">
        <v>66</v>
      </c>
      <c r="C127" s="16" t="s">
        <v>12</v>
      </c>
      <c r="D127" s="16" t="s">
        <v>12</v>
      </c>
      <c r="E127" s="16" t="s">
        <v>12</v>
      </c>
      <c r="F127" s="36">
        <f t="shared" si="108"/>
        <v>991348.3</v>
      </c>
      <c r="G127" s="36">
        <f>G128+G131+G137+G141</f>
        <v>722189.3</v>
      </c>
      <c r="H127" s="36">
        <f t="shared" ref="H127:I127" si="142">H128+H131+H137+H141</f>
        <v>235618</v>
      </c>
      <c r="I127" s="36">
        <f t="shared" si="142"/>
        <v>33541</v>
      </c>
      <c r="J127" s="36">
        <f>K127+L127+M127</f>
        <v>0</v>
      </c>
      <c r="K127" s="36">
        <f>K128+K131+K137+K141</f>
        <v>0</v>
      </c>
      <c r="L127" s="36">
        <f t="shared" ref="L127:M127" si="143">L128+L131+L137+L141</f>
        <v>0</v>
      </c>
      <c r="M127" s="36">
        <f t="shared" si="143"/>
        <v>0</v>
      </c>
      <c r="N127" s="36">
        <f t="shared" ref="N127" si="144">O127+P127+Q127</f>
        <v>1076017.3</v>
      </c>
      <c r="O127" s="36">
        <f>O128+O131+O137+O141</f>
        <v>1049504.8</v>
      </c>
      <c r="P127" s="36">
        <f t="shared" ref="P127:Q127" si="145">P128+P131+P137+P141</f>
        <v>26512.5</v>
      </c>
      <c r="Q127" s="36">
        <f t="shared" si="145"/>
        <v>0</v>
      </c>
      <c r="R127" s="36">
        <f t="shared" ref="R127" si="146">S127+T127+U127</f>
        <v>966336.9</v>
      </c>
      <c r="S127" s="36">
        <f>S128+S131+S137+S141</f>
        <v>932076.4</v>
      </c>
      <c r="T127" s="36">
        <f t="shared" ref="T127:U127" si="147">T128+T131+T137+T141</f>
        <v>34260.5</v>
      </c>
      <c r="U127" s="36">
        <f t="shared" si="147"/>
        <v>0</v>
      </c>
      <c r="V127" s="37">
        <f t="shared" si="98"/>
        <v>0</v>
      </c>
      <c r="W127" s="1"/>
      <c r="X127" s="13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</row>
    <row r="128" spans="1:101" ht="37.5" customHeight="1">
      <c r="A128" s="19" t="s">
        <v>67</v>
      </c>
      <c r="B128" s="39" t="s">
        <v>200</v>
      </c>
      <c r="C128" s="21" t="s">
        <v>12</v>
      </c>
      <c r="D128" s="21" t="s">
        <v>12</v>
      </c>
      <c r="E128" s="21" t="s">
        <v>12</v>
      </c>
      <c r="F128" s="22">
        <f t="shared" ref="F128:F183" si="148">G128+H128+I128</f>
        <v>26354.6</v>
      </c>
      <c r="G128" s="22">
        <f>G130</f>
        <v>0</v>
      </c>
      <c r="H128" s="22">
        <f t="shared" ref="H128:I128" si="149">H130</f>
        <v>26354.6</v>
      </c>
      <c r="I128" s="22">
        <f t="shared" si="149"/>
        <v>0</v>
      </c>
      <c r="J128" s="22">
        <f t="shared" ref="J128" si="150">K128+L128+M128</f>
        <v>0</v>
      </c>
      <c r="K128" s="22">
        <f>K130</f>
        <v>0</v>
      </c>
      <c r="L128" s="22">
        <f>L130</f>
        <v>0</v>
      </c>
      <c r="M128" s="22">
        <f t="shared" ref="M128" si="151">+M130</f>
        <v>0</v>
      </c>
      <c r="N128" s="22">
        <f t="shared" ref="N128" si="152">O128+P128+Q128</f>
        <v>0</v>
      </c>
      <c r="O128" s="22">
        <f>O130</f>
        <v>0</v>
      </c>
      <c r="P128" s="22">
        <f t="shared" ref="P128:Q128" si="153">P130</f>
        <v>0</v>
      </c>
      <c r="Q128" s="22">
        <f t="shared" si="153"/>
        <v>0</v>
      </c>
      <c r="R128" s="22">
        <f t="shared" ref="R128" si="154">S128+T128+U128</f>
        <v>0</v>
      </c>
      <c r="S128" s="22">
        <f>S130</f>
        <v>0</v>
      </c>
      <c r="T128" s="22">
        <f t="shared" ref="T128:U128" si="155">T130</f>
        <v>0</v>
      </c>
      <c r="U128" s="22">
        <f t="shared" si="155"/>
        <v>0</v>
      </c>
      <c r="V128" s="29">
        <f t="shared" si="98"/>
        <v>0</v>
      </c>
    </row>
    <row r="129" spans="1:101" ht="21" customHeight="1">
      <c r="A129" s="30"/>
      <c r="B129" s="31" t="s">
        <v>14</v>
      </c>
      <c r="C129" s="24"/>
      <c r="D129" s="24"/>
      <c r="E129" s="24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9"/>
    </row>
    <row r="130" spans="1:101" ht="86.25" customHeight="1">
      <c r="A130" s="30"/>
      <c r="B130" s="32" t="s">
        <v>269</v>
      </c>
      <c r="C130" s="26" t="s">
        <v>239</v>
      </c>
      <c r="D130" s="27" t="s">
        <v>70</v>
      </c>
      <c r="E130" s="65" t="s">
        <v>270</v>
      </c>
      <c r="F130" s="22">
        <f t="shared" si="148"/>
        <v>26354.6</v>
      </c>
      <c r="G130" s="58">
        <v>0</v>
      </c>
      <c r="H130" s="58">
        <v>26354.6</v>
      </c>
      <c r="I130" s="22"/>
      <c r="J130" s="22">
        <f t="shared" ref="J130:J133" si="156">K130+L130+M130</f>
        <v>0</v>
      </c>
      <c r="K130" s="58">
        <v>0</v>
      </c>
      <c r="L130" s="58">
        <v>0</v>
      </c>
      <c r="M130" s="22"/>
      <c r="N130" s="22">
        <f t="shared" ref="N130:N131" si="157">O130+P130+Q130</f>
        <v>0</v>
      </c>
      <c r="O130" s="22"/>
      <c r="P130" s="58">
        <v>0</v>
      </c>
      <c r="Q130" s="22"/>
      <c r="R130" s="22">
        <f t="shared" ref="R130:R131" si="158">S130+T130+U130</f>
        <v>0</v>
      </c>
      <c r="S130" s="22"/>
      <c r="T130" s="58"/>
      <c r="U130" s="58"/>
      <c r="V130" s="29">
        <f t="shared" si="98"/>
        <v>0</v>
      </c>
    </row>
    <row r="131" spans="1:101" s="5" customFormat="1" ht="21" customHeight="1">
      <c r="A131" s="19" t="s">
        <v>68</v>
      </c>
      <c r="B131" s="39" t="s">
        <v>121</v>
      </c>
      <c r="C131" s="51" t="s">
        <v>12</v>
      </c>
      <c r="D131" s="6" t="s">
        <v>12</v>
      </c>
      <c r="E131" s="51" t="s">
        <v>12</v>
      </c>
      <c r="F131" s="22">
        <f t="shared" si="148"/>
        <v>328051</v>
      </c>
      <c r="G131" s="22">
        <f>G134+G133+G136+G135</f>
        <v>100623</v>
      </c>
      <c r="H131" s="22">
        <f t="shared" ref="H131:I131" si="159">H134+H133+H136+H135</f>
        <v>193887</v>
      </c>
      <c r="I131" s="22">
        <f t="shared" si="159"/>
        <v>33541</v>
      </c>
      <c r="J131" s="22">
        <f>K131+L131+M131</f>
        <v>0</v>
      </c>
      <c r="K131" s="22">
        <f>K134+K133+K136+K135</f>
        <v>0</v>
      </c>
      <c r="L131" s="22">
        <f t="shared" ref="L131:M131" si="160">L134+L133+L136+L135</f>
        <v>0</v>
      </c>
      <c r="M131" s="22">
        <f t="shared" si="160"/>
        <v>0</v>
      </c>
      <c r="N131" s="22">
        <f t="shared" si="157"/>
        <v>0</v>
      </c>
      <c r="O131" s="22">
        <f>O134+O133+O136+O135</f>
        <v>0</v>
      </c>
      <c r="P131" s="22">
        <f t="shared" ref="P131:Q131" si="161">P134+P133+P136+P135</f>
        <v>0</v>
      </c>
      <c r="Q131" s="22">
        <f t="shared" si="161"/>
        <v>0</v>
      </c>
      <c r="R131" s="22">
        <f t="shared" si="158"/>
        <v>0</v>
      </c>
      <c r="S131" s="22">
        <f>S134+S133+S136+S135</f>
        <v>0</v>
      </c>
      <c r="T131" s="22">
        <f t="shared" ref="T131:U131" si="162">T134+T133+T136+T135</f>
        <v>0</v>
      </c>
      <c r="U131" s="22">
        <f t="shared" si="162"/>
        <v>0</v>
      </c>
      <c r="V131" s="29">
        <f t="shared" si="98"/>
        <v>0</v>
      </c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</row>
    <row r="132" spans="1:101" ht="21" customHeight="1">
      <c r="A132" s="30"/>
      <c r="B132" s="31" t="s">
        <v>14</v>
      </c>
      <c r="C132" s="24"/>
      <c r="D132" s="33"/>
      <c r="E132" s="24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9"/>
    </row>
    <row r="133" spans="1:101" ht="84.75" customHeight="1">
      <c r="A133" s="30"/>
      <c r="B133" s="50" t="s">
        <v>271</v>
      </c>
      <c r="C133" s="24" t="s">
        <v>239</v>
      </c>
      <c r="D133" s="33" t="s">
        <v>70</v>
      </c>
      <c r="E133" s="26" t="s">
        <v>272</v>
      </c>
      <c r="F133" s="22">
        <f t="shared" si="148"/>
        <v>0</v>
      </c>
      <c r="G133" s="58">
        <v>0</v>
      </c>
      <c r="H133" s="22"/>
      <c r="I133" s="22">
        <v>0</v>
      </c>
      <c r="J133" s="22">
        <f t="shared" si="156"/>
        <v>0</v>
      </c>
      <c r="K133" s="22"/>
      <c r="L133" s="22"/>
      <c r="M133" s="22">
        <v>0</v>
      </c>
      <c r="N133" s="22">
        <f t="shared" ref="N133:N145" si="163">O133+P133+Q133</f>
        <v>0</v>
      </c>
      <c r="O133" s="58">
        <v>0</v>
      </c>
      <c r="P133" s="22"/>
      <c r="Q133" s="22">
        <v>0</v>
      </c>
      <c r="R133" s="22">
        <f t="shared" ref="R133:R145" si="164">S133+T133+U133</f>
        <v>0</v>
      </c>
      <c r="S133" s="22"/>
      <c r="T133" s="22"/>
      <c r="U133" s="22"/>
      <c r="V133" s="29" t="e">
        <f t="shared" si="98"/>
        <v>#DIV/0!</v>
      </c>
    </row>
    <row r="134" spans="1:101" ht="90.75" customHeight="1">
      <c r="A134" s="30"/>
      <c r="B134" s="32" t="s">
        <v>122</v>
      </c>
      <c r="C134" s="26" t="s">
        <v>239</v>
      </c>
      <c r="D134" s="27" t="s">
        <v>70</v>
      </c>
      <c r="E134" s="26" t="s">
        <v>238</v>
      </c>
      <c r="F134" s="22">
        <f>G134+H134+I134</f>
        <v>229976.6</v>
      </c>
      <c r="G134" s="58">
        <v>28971.7</v>
      </c>
      <c r="H134" s="58">
        <v>193887</v>
      </c>
      <c r="I134" s="58">
        <v>7117.9</v>
      </c>
      <c r="J134" s="22">
        <f t="shared" ref="J134:J151" si="165">K134+L134+M134</f>
        <v>0</v>
      </c>
      <c r="K134" s="58">
        <v>0</v>
      </c>
      <c r="L134" s="58">
        <v>0</v>
      </c>
      <c r="M134" s="58">
        <v>0</v>
      </c>
      <c r="N134" s="22">
        <f t="shared" si="163"/>
        <v>0</v>
      </c>
      <c r="O134" s="58">
        <v>0</v>
      </c>
      <c r="P134" s="58">
        <v>0</v>
      </c>
      <c r="Q134" s="58">
        <v>0</v>
      </c>
      <c r="R134" s="22">
        <f t="shared" si="164"/>
        <v>0</v>
      </c>
      <c r="S134" s="58"/>
      <c r="T134" s="58"/>
      <c r="U134" s="58"/>
      <c r="V134" s="29">
        <f t="shared" si="98"/>
        <v>0</v>
      </c>
    </row>
    <row r="135" spans="1:101" ht="90.75" customHeight="1">
      <c r="A135" s="30"/>
      <c r="B135" s="32" t="s">
        <v>443</v>
      </c>
      <c r="C135" s="26" t="s">
        <v>239</v>
      </c>
      <c r="D135" s="144" t="s">
        <v>70</v>
      </c>
      <c r="E135" s="26" t="s">
        <v>442</v>
      </c>
      <c r="F135" s="22">
        <f>G135+H135+I135</f>
        <v>71651.3</v>
      </c>
      <c r="G135" s="58">
        <v>71651.3</v>
      </c>
      <c r="H135" s="58"/>
      <c r="I135" s="58"/>
      <c r="J135" s="22">
        <f t="shared" si="165"/>
        <v>0</v>
      </c>
      <c r="K135" s="58"/>
      <c r="L135" s="58"/>
      <c r="M135" s="58"/>
      <c r="N135" s="22">
        <f t="shared" si="163"/>
        <v>0</v>
      </c>
      <c r="O135" s="58"/>
      <c r="P135" s="58"/>
      <c r="Q135" s="58"/>
      <c r="R135" s="22"/>
      <c r="S135" s="58"/>
      <c r="T135" s="58"/>
      <c r="U135" s="58"/>
      <c r="V135" s="29">
        <f t="shared" si="98"/>
        <v>0</v>
      </c>
    </row>
    <row r="136" spans="1:101" ht="90" customHeight="1">
      <c r="A136" s="30"/>
      <c r="B136" s="32" t="s">
        <v>334</v>
      </c>
      <c r="C136" s="26" t="s">
        <v>239</v>
      </c>
      <c r="D136" s="27" t="s">
        <v>70</v>
      </c>
      <c r="E136" s="26" t="s">
        <v>333</v>
      </c>
      <c r="F136" s="22">
        <f>G136+H136+I136</f>
        <v>26423.1</v>
      </c>
      <c r="G136" s="58">
        <v>0</v>
      </c>
      <c r="H136" s="58"/>
      <c r="I136" s="58">
        <v>26423.1</v>
      </c>
      <c r="J136" s="22">
        <f t="shared" si="165"/>
        <v>0</v>
      </c>
      <c r="K136" s="58">
        <v>0</v>
      </c>
      <c r="L136" s="58"/>
      <c r="M136" s="58"/>
      <c r="N136" s="22">
        <f t="shared" si="163"/>
        <v>0</v>
      </c>
      <c r="O136" s="58">
        <v>0</v>
      </c>
      <c r="P136" s="58"/>
      <c r="Q136" s="58"/>
      <c r="R136" s="22">
        <f t="shared" si="164"/>
        <v>0</v>
      </c>
      <c r="S136" s="58"/>
      <c r="T136" s="58"/>
      <c r="U136" s="58"/>
      <c r="V136" s="29">
        <f t="shared" si="98"/>
        <v>0</v>
      </c>
    </row>
    <row r="137" spans="1:101" ht="39.75" customHeight="1">
      <c r="A137" s="19" t="s">
        <v>295</v>
      </c>
      <c r="B137" s="39" t="s">
        <v>296</v>
      </c>
      <c r="C137" s="21" t="s">
        <v>12</v>
      </c>
      <c r="D137" s="67" t="s">
        <v>12</v>
      </c>
      <c r="E137" s="21" t="s">
        <v>12</v>
      </c>
      <c r="F137" s="22">
        <f t="shared" ref="F137" si="166">G137+H137+I137</f>
        <v>15376.4</v>
      </c>
      <c r="G137" s="22">
        <f>G140+G139</f>
        <v>0</v>
      </c>
      <c r="H137" s="22">
        <f t="shared" ref="H137" si="167">H140+H139</f>
        <v>15376.4</v>
      </c>
      <c r="I137" s="22">
        <f>I140+I139</f>
        <v>0</v>
      </c>
      <c r="J137" s="22">
        <f t="shared" si="165"/>
        <v>0</v>
      </c>
      <c r="K137" s="22">
        <f>K139+K140</f>
        <v>0</v>
      </c>
      <c r="L137" s="22">
        <f t="shared" ref="L137:M137" si="168">L139+L140</f>
        <v>0</v>
      </c>
      <c r="M137" s="22">
        <f t="shared" si="168"/>
        <v>0</v>
      </c>
      <c r="N137" s="22">
        <f t="shared" si="163"/>
        <v>26512.5</v>
      </c>
      <c r="O137" s="22">
        <f>O140+O139</f>
        <v>0</v>
      </c>
      <c r="P137" s="22">
        <f t="shared" ref="P137:Q137" si="169">P140+P139</f>
        <v>26512.5</v>
      </c>
      <c r="Q137" s="22">
        <f t="shared" si="169"/>
        <v>0</v>
      </c>
      <c r="R137" s="22">
        <f t="shared" si="164"/>
        <v>34260.5</v>
      </c>
      <c r="S137" s="22">
        <f>S140+S139</f>
        <v>0</v>
      </c>
      <c r="T137" s="22">
        <f t="shared" ref="T137:U137" si="170">T140+T139</f>
        <v>34260.5</v>
      </c>
      <c r="U137" s="22">
        <f t="shared" si="170"/>
        <v>0</v>
      </c>
      <c r="V137" s="29">
        <f t="shared" si="98"/>
        <v>0</v>
      </c>
    </row>
    <row r="138" spans="1:101" ht="21" customHeight="1">
      <c r="A138" s="30"/>
      <c r="B138" s="31" t="s">
        <v>14</v>
      </c>
      <c r="C138" s="26"/>
      <c r="D138" s="27"/>
      <c r="E138" s="26"/>
      <c r="F138" s="22"/>
      <c r="G138" s="58"/>
      <c r="H138" s="58"/>
      <c r="I138" s="58"/>
      <c r="J138" s="22"/>
      <c r="K138" s="58"/>
      <c r="L138" s="58"/>
      <c r="M138" s="58"/>
      <c r="N138" s="22"/>
      <c r="O138" s="58"/>
      <c r="P138" s="58"/>
      <c r="Q138" s="58"/>
      <c r="R138" s="22"/>
      <c r="S138" s="58"/>
      <c r="T138" s="58"/>
      <c r="U138" s="58"/>
      <c r="V138" s="29"/>
    </row>
    <row r="139" spans="1:101" ht="55.5" customHeight="1">
      <c r="A139" s="30"/>
      <c r="B139" s="32" t="s">
        <v>299</v>
      </c>
      <c r="C139" s="26" t="s">
        <v>301</v>
      </c>
      <c r="D139" s="27" t="s">
        <v>302</v>
      </c>
      <c r="E139" s="26" t="s">
        <v>297</v>
      </c>
      <c r="F139" s="22">
        <f t="shared" si="148"/>
        <v>3440.7</v>
      </c>
      <c r="G139" s="58"/>
      <c r="H139" s="58">
        <v>3440.7</v>
      </c>
      <c r="I139" s="58"/>
      <c r="J139" s="22">
        <f t="shared" si="165"/>
        <v>0</v>
      </c>
      <c r="K139" s="58"/>
      <c r="L139" s="58">
        <v>0</v>
      </c>
      <c r="M139" s="58"/>
      <c r="N139" s="22">
        <f t="shared" ref="N139:N143" si="171">O139+P139+Q139</f>
        <v>3675</v>
      </c>
      <c r="O139" s="58"/>
      <c r="P139" s="58">
        <v>3675</v>
      </c>
      <c r="Q139" s="58"/>
      <c r="R139" s="22">
        <f t="shared" ref="R139:R143" si="172">S139+T139+U139</f>
        <v>3753.5</v>
      </c>
      <c r="S139" s="58"/>
      <c r="T139" s="58">
        <v>3753.5</v>
      </c>
      <c r="U139" s="58"/>
      <c r="V139" s="29">
        <f t="shared" si="98"/>
        <v>0</v>
      </c>
    </row>
    <row r="140" spans="1:101" ht="102.75" customHeight="1">
      <c r="A140" s="30"/>
      <c r="B140" s="32" t="s">
        <v>300</v>
      </c>
      <c r="C140" s="26" t="s">
        <v>301</v>
      </c>
      <c r="D140" s="27" t="s">
        <v>302</v>
      </c>
      <c r="E140" s="26" t="s">
        <v>298</v>
      </c>
      <c r="F140" s="22">
        <f t="shared" si="148"/>
        <v>11935.7</v>
      </c>
      <c r="G140" s="58"/>
      <c r="H140" s="58">
        <v>11935.7</v>
      </c>
      <c r="I140" s="58"/>
      <c r="J140" s="22">
        <f t="shared" si="165"/>
        <v>0</v>
      </c>
      <c r="K140" s="58"/>
      <c r="L140" s="58">
        <v>0</v>
      </c>
      <c r="M140" s="58"/>
      <c r="N140" s="22">
        <f t="shared" si="171"/>
        <v>22837.5</v>
      </c>
      <c r="O140" s="58"/>
      <c r="P140" s="58">
        <v>22837.5</v>
      </c>
      <c r="Q140" s="58"/>
      <c r="R140" s="22">
        <f t="shared" si="172"/>
        <v>30507</v>
      </c>
      <c r="S140" s="58"/>
      <c r="T140" s="58">
        <v>30507</v>
      </c>
      <c r="U140" s="58"/>
      <c r="V140" s="29">
        <f t="shared" si="98"/>
        <v>0</v>
      </c>
    </row>
    <row r="141" spans="1:101" s="149" customFormat="1" ht="57.75" customHeight="1">
      <c r="A141" s="19" t="s">
        <v>444</v>
      </c>
      <c r="B141" s="147" t="s">
        <v>445</v>
      </c>
      <c r="C141" s="21" t="s">
        <v>12</v>
      </c>
      <c r="D141" s="67" t="s">
        <v>12</v>
      </c>
      <c r="E141" s="21" t="s">
        <v>12</v>
      </c>
      <c r="F141" s="22">
        <f t="shared" si="148"/>
        <v>621566.30000000005</v>
      </c>
      <c r="G141" s="22">
        <f>G143</f>
        <v>621566.30000000005</v>
      </c>
      <c r="H141" s="22">
        <f t="shared" ref="H141:I141" si="173">H143</f>
        <v>0</v>
      </c>
      <c r="I141" s="22">
        <f t="shared" si="173"/>
        <v>0</v>
      </c>
      <c r="J141" s="22">
        <f t="shared" si="165"/>
        <v>0</v>
      </c>
      <c r="K141" s="22">
        <f>K143</f>
        <v>0</v>
      </c>
      <c r="L141" s="22">
        <f t="shared" ref="L141:M141" si="174">L143</f>
        <v>0</v>
      </c>
      <c r="M141" s="22">
        <f t="shared" si="174"/>
        <v>0</v>
      </c>
      <c r="N141" s="22">
        <f t="shared" si="171"/>
        <v>1049504.8</v>
      </c>
      <c r="O141" s="22">
        <f>O143</f>
        <v>1049504.8</v>
      </c>
      <c r="P141" s="22">
        <f t="shared" ref="P141:Q141" si="175">P143</f>
        <v>0</v>
      </c>
      <c r="Q141" s="22">
        <f t="shared" si="175"/>
        <v>0</v>
      </c>
      <c r="R141" s="22">
        <f t="shared" si="172"/>
        <v>932076.4</v>
      </c>
      <c r="S141" s="22">
        <f>S143</f>
        <v>932076.4</v>
      </c>
      <c r="T141" s="22">
        <f t="shared" ref="T141:U141" si="176">T143</f>
        <v>0</v>
      </c>
      <c r="U141" s="22">
        <f t="shared" si="176"/>
        <v>0</v>
      </c>
      <c r="V141" s="29">
        <f t="shared" si="98"/>
        <v>0</v>
      </c>
      <c r="W141" s="148"/>
      <c r="X141" s="148"/>
      <c r="Y141" s="148"/>
      <c r="Z141" s="148"/>
      <c r="AA141" s="148"/>
      <c r="AB141" s="148"/>
      <c r="AC141" s="148"/>
      <c r="AD141" s="148"/>
      <c r="AE141" s="148"/>
      <c r="AF141" s="148"/>
      <c r="AG141" s="148"/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  <c r="BI141" s="148"/>
      <c r="BJ141" s="148"/>
      <c r="BK141" s="148"/>
      <c r="BL141" s="148"/>
      <c r="BM141" s="148"/>
      <c r="BN141" s="148"/>
      <c r="BO141" s="148"/>
      <c r="BP141" s="148"/>
      <c r="BQ141" s="148"/>
      <c r="BR141" s="148"/>
      <c r="BS141" s="148"/>
      <c r="BT141" s="148"/>
      <c r="BU141" s="148"/>
      <c r="BV141" s="148"/>
      <c r="BW141" s="148"/>
      <c r="BX141" s="148"/>
      <c r="BY141" s="148"/>
      <c r="BZ141" s="148"/>
      <c r="CA141" s="148"/>
      <c r="CB141" s="148"/>
      <c r="CC141" s="148"/>
      <c r="CD141" s="148"/>
      <c r="CE141" s="148"/>
      <c r="CF141" s="148"/>
      <c r="CG141" s="148"/>
      <c r="CH141" s="148"/>
      <c r="CI141" s="148"/>
      <c r="CJ141" s="148"/>
      <c r="CK141" s="148"/>
      <c r="CL141" s="148"/>
      <c r="CM141" s="148"/>
      <c r="CN141" s="148"/>
      <c r="CO141" s="148"/>
      <c r="CP141" s="148"/>
      <c r="CQ141" s="148"/>
      <c r="CR141" s="148"/>
      <c r="CS141" s="148"/>
      <c r="CT141" s="148"/>
      <c r="CU141" s="148"/>
      <c r="CV141" s="148"/>
      <c r="CW141" s="148"/>
    </row>
    <row r="142" spans="1:101" ht="21" customHeight="1">
      <c r="A142" s="30"/>
      <c r="B142" s="32" t="s">
        <v>14</v>
      </c>
      <c r="C142" s="26"/>
      <c r="D142" s="144"/>
      <c r="E142" s="26"/>
      <c r="F142" s="22"/>
      <c r="G142" s="58"/>
      <c r="H142" s="58"/>
      <c r="I142" s="58"/>
      <c r="J142" s="22"/>
      <c r="K142" s="58"/>
      <c r="L142" s="58"/>
      <c r="M142" s="58"/>
      <c r="N142" s="22"/>
      <c r="O142" s="58"/>
      <c r="P142" s="58"/>
      <c r="Q142" s="58"/>
      <c r="R142" s="22"/>
      <c r="S142" s="58"/>
      <c r="T142" s="58"/>
      <c r="U142" s="58"/>
      <c r="V142" s="29"/>
    </row>
    <row r="143" spans="1:101" ht="114.75" customHeight="1">
      <c r="A143" s="30"/>
      <c r="B143" s="32" t="s">
        <v>447</v>
      </c>
      <c r="C143" s="26" t="s">
        <v>239</v>
      </c>
      <c r="D143" s="144" t="s">
        <v>70</v>
      </c>
      <c r="E143" s="26" t="s">
        <v>446</v>
      </c>
      <c r="F143" s="22">
        <f t="shared" si="148"/>
        <v>621566.30000000005</v>
      </c>
      <c r="G143" s="58">
        <v>621566.30000000005</v>
      </c>
      <c r="H143" s="58"/>
      <c r="I143" s="58"/>
      <c r="J143" s="22">
        <f t="shared" si="165"/>
        <v>0</v>
      </c>
      <c r="K143" s="58"/>
      <c r="L143" s="58"/>
      <c r="M143" s="58"/>
      <c r="N143" s="22">
        <f t="shared" si="171"/>
        <v>1049504.8</v>
      </c>
      <c r="O143" s="58">
        <v>1049504.8</v>
      </c>
      <c r="P143" s="58"/>
      <c r="Q143" s="58"/>
      <c r="R143" s="22">
        <f t="shared" si="172"/>
        <v>932076.4</v>
      </c>
      <c r="S143" s="58">
        <v>932076.4</v>
      </c>
      <c r="T143" s="58"/>
      <c r="U143" s="58"/>
      <c r="V143" s="29">
        <f t="shared" si="98"/>
        <v>0</v>
      </c>
    </row>
    <row r="144" spans="1:101" s="54" customFormat="1" ht="39" customHeight="1">
      <c r="A144" s="14" t="s">
        <v>71</v>
      </c>
      <c r="B144" s="49" t="s">
        <v>229</v>
      </c>
      <c r="C144" s="16" t="s">
        <v>12</v>
      </c>
      <c r="D144" s="16" t="s">
        <v>12</v>
      </c>
      <c r="E144" s="16" t="s">
        <v>12</v>
      </c>
      <c r="F144" s="36">
        <f t="shared" si="148"/>
        <v>8068175.4000000004</v>
      </c>
      <c r="G144" s="36">
        <f>G145+G156+G152</f>
        <v>3596390.2</v>
      </c>
      <c r="H144" s="36">
        <f>H145+H156+H152</f>
        <v>4085708.3</v>
      </c>
      <c r="I144" s="36">
        <f>I145+I156+I152</f>
        <v>386076.9</v>
      </c>
      <c r="J144" s="36">
        <f t="shared" si="165"/>
        <v>126603.5</v>
      </c>
      <c r="K144" s="36">
        <f>K145+K156+K152</f>
        <v>126603.5</v>
      </c>
      <c r="L144" s="36">
        <f>L145+L156+L152</f>
        <v>0</v>
      </c>
      <c r="M144" s="36">
        <f>M145+M156+M152</f>
        <v>0</v>
      </c>
      <c r="N144" s="36">
        <f t="shared" si="163"/>
        <v>4944578.2</v>
      </c>
      <c r="O144" s="36">
        <f>O145+O156+O152</f>
        <v>1879345.5</v>
      </c>
      <c r="P144" s="36">
        <f>P145+P156+P152</f>
        <v>2792232.7</v>
      </c>
      <c r="Q144" s="36">
        <f>Q145+Q156+Q152</f>
        <v>273000</v>
      </c>
      <c r="R144" s="36">
        <f t="shared" si="164"/>
        <v>6559834.4000000004</v>
      </c>
      <c r="S144" s="36">
        <f>S145+S156+S152</f>
        <v>1889345.5</v>
      </c>
      <c r="T144" s="36">
        <f>T145+T156+T152</f>
        <v>4397488.9000000004</v>
      </c>
      <c r="U144" s="36">
        <f>U145+U156+U152</f>
        <v>273000</v>
      </c>
      <c r="V144" s="37">
        <f t="shared" si="98"/>
        <v>1.6E-2</v>
      </c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</row>
    <row r="145" spans="1:101" ht="36.75" customHeight="1">
      <c r="A145" s="7" t="s">
        <v>72</v>
      </c>
      <c r="B145" s="20" t="s">
        <v>204</v>
      </c>
      <c r="C145" s="47" t="s">
        <v>12</v>
      </c>
      <c r="D145" s="47" t="s">
        <v>12</v>
      </c>
      <c r="E145" s="47" t="s">
        <v>12</v>
      </c>
      <c r="F145" s="22">
        <f>G145+H145+I145</f>
        <v>7720919.9000000004</v>
      </c>
      <c r="G145" s="22">
        <f>SUM(G147:G151)</f>
        <v>3297572.8</v>
      </c>
      <c r="H145" s="22">
        <f>SUM(H147:H151)</f>
        <v>4037270.2</v>
      </c>
      <c r="I145" s="22">
        <f>SUM(I147:I151)</f>
        <v>386076.9</v>
      </c>
      <c r="J145" s="22">
        <f>K145+L145+M145</f>
        <v>126603.5</v>
      </c>
      <c r="K145" s="22">
        <f>SUM(K147:K151)</f>
        <v>126603.5</v>
      </c>
      <c r="L145" s="22">
        <f>SUM(L147:L151)</f>
        <v>0</v>
      </c>
      <c r="M145" s="22">
        <f>SUM(M147:M151)</f>
        <v>0</v>
      </c>
      <c r="N145" s="22">
        <f t="shared" si="163"/>
        <v>4713747</v>
      </c>
      <c r="O145" s="22">
        <f>SUM(O147:O151)</f>
        <v>1691152.5</v>
      </c>
      <c r="P145" s="22">
        <f>SUM(P147:P151)</f>
        <v>2749594.5</v>
      </c>
      <c r="Q145" s="22">
        <f>SUM(Q147:Q151)</f>
        <v>273000</v>
      </c>
      <c r="R145" s="22">
        <f t="shared" si="164"/>
        <v>6209431.7999999998</v>
      </c>
      <c r="S145" s="22">
        <f>SUM(S147:S151)</f>
        <v>1691152.5</v>
      </c>
      <c r="T145" s="22">
        <f t="shared" ref="T145:U145" si="177">SUM(T147:T151)</f>
        <v>4245279.3</v>
      </c>
      <c r="U145" s="22">
        <f t="shared" si="177"/>
        <v>273000</v>
      </c>
      <c r="V145" s="29">
        <f>J145/F145</f>
        <v>1.6E-2</v>
      </c>
    </row>
    <row r="146" spans="1:101" ht="18.75">
      <c r="A146" s="10"/>
      <c r="B146" s="23" t="s">
        <v>14</v>
      </c>
      <c r="C146" s="46"/>
      <c r="D146" s="46"/>
      <c r="E146" s="46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9"/>
    </row>
    <row r="147" spans="1:101" ht="97.5" customHeight="1">
      <c r="A147" s="10"/>
      <c r="B147" s="53" t="s">
        <v>303</v>
      </c>
      <c r="C147" s="46" t="s">
        <v>203</v>
      </c>
      <c r="D147" s="66" t="s">
        <v>73</v>
      </c>
      <c r="E147" s="65" t="s">
        <v>304</v>
      </c>
      <c r="F147" s="22">
        <f t="shared" si="148"/>
        <v>0</v>
      </c>
      <c r="G147" s="58">
        <v>0</v>
      </c>
      <c r="H147" s="58">
        <v>0</v>
      </c>
      <c r="I147" s="22"/>
      <c r="J147" s="22">
        <f>SUM(K147:M147)</f>
        <v>0</v>
      </c>
      <c r="K147" s="58">
        <v>0</v>
      </c>
      <c r="L147" s="58">
        <v>0</v>
      </c>
      <c r="M147" s="58"/>
      <c r="N147" s="22">
        <f t="shared" ref="N147:N151" si="178">O147+P147+Q147</f>
        <v>0</v>
      </c>
      <c r="O147" s="22"/>
      <c r="P147" s="22"/>
      <c r="Q147" s="22"/>
      <c r="R147" s="22"/>
      <c r="S147" s="22"/>
      <c r="T147" s="22"/>
      <c r="U147" s="22"/>
      <c r="V147" s="29" t="e">
        <f t="shared" si="98"/>
        <v>#DIV/0!</v>
      </c>
    </row>
    <row r="148" spans="1:101" ht="102.75" customHeight="1">
      <c r="A148" s="30"/>
      <c r="B148" s="32" t="s">
        <v>174</v>
      </c>
      <c r="C148" s="27" t="s">
        <v>203</v>
      </c>
      <c r="D148" s="27" t="s">
        <v>73</v>
      </c>
      <c r="E148" s="26" t="s">
        <v>120</v>
      </c>
      <c r="F148" s="22">
        <f t="shared" si="148"/>
        <v>1103076.8999999999</v>
      </c>
      <c r="G148" s="58">
        <v>717000</v>
      </c>
      <c r="H148" s="58"/>
      <c r="I148" s="58">
        <v>386076.9</v>
      </c>
      <c r="J148" s="22">
        <f t="shared" si="165"/>
        <v>0</v>
      </c>
      <c r="K148" s="58">
        <v>0</v>
      </c>
      <c r="L148" s="58"/>
      <c r="M148" s="58">
        <v>0</v>
      </c>
      <c r="N148" s="22">
        <f t="shared" si="178"/>
        <v>367015</v>
      </c>
      <c r="O148" s="58">
        <v>94015</v>
      </c>
      <c r="P148" s="58"/>
      <c r="Q148" s="58">
        <v>273000</v>
      </c>
      <c r="R148" s="22">
        <f t="shared" ref="R148:R151" si="179">S148+T148+U148</f>
        <v>367015</v>
      </c>
      <c r="S148" s="58">
        <v>94015</v>
      </c>
      <c r="T148" s="58"/>
      <c r="U148" s="58">
        <v>273000</v>
      </c>
      <c r="V148" s="29">
        <f t="shared" si="98"/>
        <v>0</v>
      </c>
    </row>
    <row r="149" spans="1:101" ht="105" customHeight="1">
      <c r="A149" s="30"/>
      <c r="B149" s="32" t="s">
        <v>201</v>
      </c>
      <c r="C149" s="27" t="s">
        <v>203</v>
      </c>
      <c r="D149" s="27" t="s">
        <v>73</v>
      </c>
      <c r="E149" s="26" t="s">
        <v>202</v>
      </c>
      <c r="F149" s="22">
        <f t="shared" si="148"/>
        <v>4162134.2</v>
      </c>
      <c r="G149" s="58">
        <v>124864</v>
      </c>
      <c r="H149" s="58">
        <v>4037270.2</v>
      </c>
      <c r="I149" s="58">
        <v>0</v>
      </c>
      <c r="J149" s="22">
        <f t="shared" si="165"/>
        <v>0</v>
      </c>
      <c r="K149" s="58">
        <v>0</v>
      </c>
      <c r="L149" s="58">
        <v>0</v>
      </c>
      <c r="M149" s="58">
        <v>0</v>
      </c>
      <c r="N149" s="22">
        <f t="shared" si="178"/>
        <v>2834633.6</v>
      </c>
      <c r="O149" s="58">
        <v>85039.1</v>
      </c>
      <c r="P149" s="58">
        <v>2749594.5</v>
      </c>
      <c r="Q149" s="22"/>
      <c r="R149" s="22">
        <f t="shared" si="179"/>
        <v>4376576.5999999996</v>
      </c>
      <c r="S149" s="58">
        <v>131297.29999999999</v>
      </c>
      <c r="T149" s="58">
        <v>4245279.3</v>
      </c>
      <c r="U149" s="22"/>
      <c r="V149" s="29">
        <f t="shared" si="98"/>
        <v>0</v>
      </c>
    </row>
    <row r="150" spans="1:101" ht="105" customHeight="1">
      <c r="A150" s="30"/>
      <c r="B150" s="32" t="s">
        <v>449</v>
      </c>
      <c r="C150" s="144" t="s">
        <v>203</v>
      </c>
      <c r="D150" s="144" t="s">
        <v>73</v>
      </c>
      <c r="E150" s="26" t="s">
        <v>448</v>
      </c>
      <c r="F150" s="22">
        <f t="shared" si="148"/>
        <v>2455708.7999999998</v>
      </c>
      <c r="G150" s="58">
        <v>2455708.7999999998</v>
      </c>
      <c r="H150" s="58"/>
      <c r="I150" s="58"/>
      <c r="J150" s="22">
        <f t="shared" si="165"/>
        <v>126603.5</v>
      </c>
      <c r="K150" s="58">
        <v>126603.45</v>
      </c>
      <c r="L150" s="58"/>
      <c r="M150" s="58"/>
      <c r="N150" s="22">
        <f t="shared" si="178"/>
        <v>1512098.4</v>
      </c>
      <c r="O150" s="58">
        <v>1512098.4</v>
      </c>
      <c r="P150" s="58"/>
      <c r="Q150" s="22"/>
      <c r="R150" s="22">
        <f t="shared" si="179"/>
        <v>1465840.2</v>
      </c>
      <c r="S150" s="58">
        <v>1465840.2</v>
      </c>
      <c r="T150" s="58"/>
      <c r="U150" s="22"/>
      <c r="V150" s="29">
        <f t="shared" si="98"/>
        <v>5.1999999999999998E-2</v>
      </c>
    </row>
    <row r="151" spans="1:101" ht="100.5" customHeight="1">
      <c r="A151" s="30"/>
      <c r="B151" s="32" t="s">
        <v>395</v>
      </c>
      <c r="C151" s="140" t="s">
        <v>203</v>
      </c>
      <c r="D151" s="140" t="s">
        <v>73</v>
      </c>
      <c r="E151" s="26" t="s">
        <v>394</v>
      </c>
      <c r="F151" s="22">
        <f t="shared" si="148"/>
        <v>0</v>
      </c>
      <c r="G151" s="58">
        <v>0</v>
      </c>
      <c r="H151" s="58"/>
      <c r="I151" s="58">
        <v>0</v>
      </c>
      <c r="J151" s="22">
        <f t="shared" si="165"/>
        <v>0</v>
      </c>
      <c r="K151" s="58">
        <v>0</v>
      </c>
      <c r="L151" s="58"/>
      <c r="M151" s="58">
        <v>0</v>
      </c>
      <c r="N151" s="22">
        <f t="shared" si="178"/>
        <v>0</v>
      </c>
      <c r="O151" s="58"/>
      <c r="P151" s="58"/>
      <c r="Q151" s="22"/>
      <c r="R151" s="22">
        <f t="shared" si="179"/>
        <v>0</v>
      </c>
      <c r="S151" s="22"/>
      <c r="T151" s="22"/>
      <c r="U151" s="22"/>
      <c r="V151" s="29" t="e">
        <f t="shared" si="98"/>
        <v>#DIV/0!</v>
      </c>
    </row>
    <row r="152" spans="1:101" ht="36.75" customHeight="1">
      <c r="A152" s="7" t="s">
        <v>135</v>
      </c>
      <c r="B152" s="20" t="s">
        <v>205</v>
      </c>
      <c r="C152" s="28" t="s">
        <v>12</v>
      </c>
      <c r="D152" s="28" t="s">
        <v>12</v>
      </c>
      <c r="E152" s="28" t="s">
        <v>12</v>
      </c>
      <c r="F152" s="22">
        <f t="shared" si="148"/>
        <v>169062.5</v>
      </c>
      <c r="G152" s="22">
        <f>SUM(G154:G155)</f>
        <v>120624.4</v>
      </c>
      <c r="H152" s="22">
        <f t="shared" ref="H152:M152" si="180">SUM(H154:H155)</f>
        <v>48438.1</v>
      </c>
      <c r="I152" s="22">
        <f t="shared" si="180"/>
        <v>0</v>
      </c>
      <c r="J152" s="22">
        <f t="shared" si="180"/>
        <v>0</v>
      </c>
      <c r="K152" s="22">
        <f t="shared" si="180"/>
        <v>0</v>
      </c>
      <c r="L152" s="22">
        <f t="shared" si="180"/>
        <v>0</v>
      </c>
      <c r="M152" s="22">
        <f t="shared" si="180"/>
        <v>0</v>
      </c>
      <c r="N152" s="22">
        <f t="shared" ref="N152" si="181">O152+P152+Q152</f>
        <v>42638.2</v>
      </c>
      <c r="O152" s="22">
        <f>SUM(O154:O155)</f>
        <v>0</v>
      </c>
      <c r="P152" s="22">
        <f t="shared" ref="P152:Q152" si="182">SUM(P154:P155)</f>
        <v>42638.2</v>
      </c>
      <c r="Q152" s="22">
        <f t="shared" si="182"/>
        <v>0</v>
      </c>
      <c r="R152" s="22">
        <f t="shared" ref="R152" si="183">S152+T152+U152</f>
        <v>152209.60000000001</v>
      </c>
      <c r="S152" s="22">
        <f>SUM(S154:S155)</f>
        <v>0</v>
      </c>
      <c r="T152" s="22">
        <f t="shared" ref="T152:U152" si="184">SUM(T154:T155)</f>
        <v>152209.60000000001</v>
      </c>
      <c r="U152" s="22">
        <f t="shared" si="184"/>
        <v>0</v>
      </c>
      <c r="V152" s="29">
        <f t="shared" si="98"/>
        <v>0</v>
      </c>
    </row>
    <row r="153" spans="1:101" ht="18.75">
      <c r="A153" s="10"/>
      <c r="B153" s="23" t="s">
        <v>14</v>
      </c>
      <c r="C153" s="46"/>
      <c r="D153" s="46"/>
      <c r="E153" s="46"/>
      <c r="F153" s="22"/>
      <c r="G153" s="58"/>
      <c r="H153" s="58"/>
      <c r="I153" s="58"/>
      <c r="J153" s="22"/>
      <c r="K153" s="58"/>
      <c r="L153" s="58"/>
      <c r="M153" s="58"/>
      <c r="N153" s="22"/>
      <c r="O153" s="58"/>
      <c r="P153" s="58"/>
      <c r="Q153" s="58"/>
      <c r="R153" s="22"/>
      <c r="S153" s="58"/>
      <c r="T153" s="58"/>
      <c r="U153" s="58"/>
      <c r="V153" s="29"/>
    </row>
    <row r="154" spans="1:101" ht="120.75" customHeight="1">
      <c r="A154" s="10"/>
      <c r="B154" s="53" t="s">
        <v>305</v>
      </c>
      <c r="C154" s="65" t="s">
        <v>203</v>
      </c>
      <c r="D154" s="68" t="s">
        <v>73</v>
      </c>
      <c r="E154" s="65" t="s">
        <v>306</v>
      </c>
      <c r="F154" s="22">
        <f t="shared" si="148"/>
        <v>48438.1</v>
      </c>
      <c r="G154" s="58">
        <v>0</v>
      </c>
      <c r="H154" s="58">
        <v>48438.1</v>
      </c>
      <c r="I154" s="58"/>
      <c r="J154" s="22">
        <f>SUM(K154:M154)</f>
        <v>0</v>
      </c>
      <c r="K154" s="58"/>
      <c r="L154" s="58">
        <v>0</v>
      </c>
      <c r="M154" s="58"/>
      <c r="N154" s="22">
        <f t="shared" ref="N154:N156" si="185">O154+P154+Q154</f>
        <v>42638.2</v>
      </c>
      <c r="O154" s="58"/>
      <c r="P154" s="58">
        <v>42638.2</v>
      </c>
      <c r="Q154" s="58"/>
      <c r="R154" s="22">
        <f t="shared" ref="R154:R156" si="186">S154+T154+U154</f>
        <v>152209.60000000001</v>
      </c>
      <c r="S154" s="58"/>
      <c r="T154" s="58">
        <v>152209.60000000001</v>
      </c>
      <c r="U154" s="58"/>
      <c r="V154" s="29">
        <f t="shared" si="98"/>
        <v>0</v>
      </c>
    </row>
    <row r="155" spans="1:101" ht="99.75" customHeight="1">
      <c r="A155" s="30"/>
      <c r="B155" s="32" t="s">
        <v>174</v>
      </c>
      <c r="C155" s="26" t="s">
        <v>203</v>
      </c>
      <c r="D155" s="27" t="s">
        <v>73</v>
      </c>
      <c r="E155" s="26" t="s">
        <v>160</v>
      </c>
      <c r="F155" s="22">
        <f t="shared" si="148"/>
        <v>120624.4</v>
      </c>
      <c r="G155" s="58">
        <v>120624.4</v>
      </c>
      <c r="H155" s="58"/>
      <c r="I155" s="58"/>
      <c r="J155" s="22">
        <f t="shared" ref="J155:J156" si="187">K155+L155+M155</f>
        <v>0</v>
      </c>
      <c r="K155" s="58">
        <v>0</v>
      </c>
      <c r="L155" s="58"/>
      <c r="M155" s="58"/>
      <c r="N155" s="22">
        <f t="shared" si="185"/>
        <v>0</v>
      </c>
      <c r="O155" s="58">
        <v>0</v>
      </c>
      <c r="P155" s="58"/>
      <c r="Q155" s="58"/>
      <c r="R155" s="22">
        <f t="shared" si="186"/>
        <v>0</v>
      </c>
      <c r="S155" s="58"/>
      <c r="T155" s="58"/>
      <c r="U155" s="58"/>
      <c r="V155" s="29">
        <f t="shared" si="98"/>
        <v>0</v>
      </c>
    </row>
    <row r="156" spans="1:101" s="5" customFormat="1" ht="38.25" customHeight="1">
      <c r="A156" s="19" t="s">
        <v>139</v>
      </c>
      <c r="B156" s="39" t="s">
        <v>206</v>
      </c>
      <c r="C156" s="21" t="s">
        <v>12</v>
      </c>
      <c r="D156" s="21" t="s">
        <v>12</v>
      </c>
      <c r="E156" s="21" t="s">
        <v>12</v>
      </c>
      <c r="F156" s="22">
        <f t="shared" si="148"/>
        <v>178193</v>
      </c>
      <c r="G156" s="22">
        <f>SUM(G158:G162)</f>
        <v>178193</v>
      </c>
      <c r="H156" s="22">
        <f t="shared" ref="H156:I156" si="188">SUM(H158:H162)</f>
        <v>0</v>
      </c>
      <c r="I156" s="22">
        <f t="shared" si="188"/>
        <v>0</v>
      </c>
      <c r="J156" s="22">
        <f t="shared" si="187"/>
        <v>0</v>
      </c>
      <c r="K156" s="22">
        <f>SUM(K158:K162)</f>
        <v>0</v>
      </c>
      <c r="L156" s="22">
        <f>SUM(L160:L162)</f>
        <v>0</v>
      </c>
      <c r="M156" s="22">
        <f>SUM(M160:M162)</f>
        <v>0</v>
      </c>
      <c r="N156" s="22">
        <f t="shared" si="185"/>
        <v>188193</v>
      </c>
      <c r="O156" s="22">
        <f>SUM(O158:O162)</f>
        <v>188193</v>
      </c>
      <c r="P156" s="22">
        <f t="shared" ref="P156:Q156" si="189">SUM(P158:P162)</f>
        <v>0</v>
      </c>
      <c r="Q156" s="22">
        <f t="shared" si="189"/>
        <v>0</v>
      </c>
      <c r="R156" s="22">
        <f t="shared" si="186"/>
        <v>198193</v>
      </c>
      <c r="S156" s="22">
        <f>SUM(S158:S162)</f>
        <v>198193</v>
      </c>
      <c r="T156" s="22">
        <f t="shared" ref="T156:U156" si="190">SUM(T158:T162)</f>
        <v>0</v>
      </c>
      <c r="U156" s="22">
        <f t="shared" si="190"/>
        <v>0</v>
      </c>
      <c r="V156" s="29">
        <f t="shared" si="98"/>
        <v>0</v>
      </c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</row>
    <row r="157" spans="1:101" ht="22.5" customHeight="1">
      <c r="A157" s="10"/>
      <c r="B157" s="23" t="s">
        <v>14</v>
      </c>
      <c r="C157" s="46"/>
      <c r="D157" s="46"/>
      <c r="E157" s="46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9"/>
    </row>
    <row r="158" spans="1:101" ht="96" customHeight="1">
      <c r="A158" s="10"/>
      <c r="B158" s="53" t="s">
        <v>274</v>
      </c>
      <c r="C158" s="66" t="s">
        <v>203</v>
      </c>
      <c r="D158" s="66" t="s">
        <v>73</v>
      </c>
      <c r="E158" s="65" t="s">
        <v>273</v>
      </c>
      <c r="F158" s="22">
        <f t="shared" si="148"/>
        <v>0</v>
      </c>
      <c r="G158" s="58">
        <v>0</v>
      </c>
      <c r="H158" s="22"/>
      <c r="I158" s="22"/>
      <c r="J158" s="22">
        <f>SUM(K158:M158)</f>
        <v>0</v>
      </c>
      <c r="K158" s="58">
        <v>0</v>
      </c>
      <c r="L158" s="22"/>
      <c r="M158" s="22"/>
      <c r="N158" s="22">
        <f t="shared" ref="N158:N164" si="191">O158+P158+Q158</f>
        <v>0</v>
      </c>
      <c r="O158" s="22"/>
      <c r="P158" s="22"/>
      <c r="Q158" s="22"/>
      <c r="R158" s="22">
        <f t="shared" ref="R158:R164" si="192">S158+T158+U158</f>
        <v>0</v>
      </c>
      <c r="S158" s="22"/>
      <c r="T158" s="22"/>
      <c r="U158" s="22"/>
      <c r="V158" s="29" t="e">
        <f t="shared" si="98"/>
        <v>#DIV/0!</v>
      </c>
    </row>
    <row r="159" spans="1:101" ht="70.5" customHeight="1">
      <c r="A159" s="10"/>
      <c r="B159" s="53" t="s">
        <v>451</v>
      </c>
      <c r="C159" s="66" t="s">
        <v>194</v>
      </c>
      <c r="D159" s="66" t="s">
        <v>43</v>
      </c>
      <c r="E159" s="65" t="s">
        <v>450</v>
      </c>
      <c r="F159" s="22">
        <f t="shared" si="148"/>
        <v>3813</v>
      </c>
      <c r="G159" s="58">
        <v>3813</v>
      </c>
      <c r="H159" s="22"/>
      <c r="I159" s="22"/>
      <c r="J159" s="22">
        <f>SUM(K159:M159)</f>
        <v>0</v>
      </c>
      <c r="K159" s="58"/>
      <c r="L159" s="22"/>
      <c r="M159" s="22"/>
      <c r="N159" s="22">
        <f t="shared" si="191"/>
        <v>3813</v>
      </c>
      <c r="O159" s="22">
        <v>3813</v>
      </c>
      <c r="P159" s="22"/>
      <c r="Q159" s="22"/>
      <c r="R159" s="22">
        <f t="shared" si="192"/>
        <v>3813</v>
      </c>
      <c r="S159" s="58">
        <v>3813</v>
      </c>
      <c r="T159" s="22"/>
      <c r="U159" s="22"/>
      <c r="V159" s="29">
        <f t="shared" si="98"/>
        <v>0</v>
      </c>
    </row>
    <row r="160" spans="1:101" ht="71.25" customHeight="1">
      <c r="A160" s="30"/>
      <c r="B160" s="32" t="s">
        <v>174</v>
      </c>
      <c r="C160" s="26" t="s">
        <v>176</v>
      </c>
      <c r="D160" s="27" t="s">
        <v>15</v>
      </c>
      <c r="E160" s="26" t="s">
        <v>134</v>
      </c>
      <c r="F160" s="22">
        <f t="shared" si="148"/>
        <v>367.5</v>
      </c>
      <c r="G160" s="58">
        <v>367.5</v>
      </c>
      <c r="H160" s="58"/>
      <c r="I160" s="58"/>
      <c r="J160" s="22">
        <f t="shared" ref="J160:J164" si="193">K160+L160+M160</f>
        <v>0</v>
      </c>
      <c r="K160" s="58">
        <v>0</v>
      </c>
      <c r="L160" s="58"/>
      <c r="M160" s="58"/>
      <c r="N160" s="22">
        <f t="shared" si="191"/>
        <v>367.5</v>
      </c>
      <c r="O160" s="58">
        <v>367.5</v>
      </c>
      <c r="P160" s="58"/>
      <c r="Q160" s="58"/>
      <c r="R160" s="22">
        <f t="shared" si="192"/>
        <v>367.5</v>
      </c>
      <c r="S160" s="58">
        <v>367.5</v>
      </c>
      <c r="T160" s="58"/>
      <c r="U160" s="58"/>
      <c r="V160" s="29">
        <f t="shared" si="98"/>
        <v>0</v>
      </c>
    </row>
    <row r="161" spans="1:101" ht="70.5" customHeight="1">
      <c r="A161" s="30"/>
      <c r="B161" s="32" t="s">
        <v>174</v>
      </c>
      <c r="C161" s="26" t="s">
        <v>194</v>
      </c>
      <c r="D161" s="27" t="s">
        <v>43</v>
      </c>
      <c r="E161" s="65" t="s">
        <v>134</v>
      </c>
      <c r="F161" s="22">
        <f t="shared" si="148"/>
        <v>3012.5</v>
      </c>
      <c r="G161" s="58">
        <v>3012.5</v>
      </c>
      <c r="H161" s="58"/>
      <c r="I161" s="58"/>
      <c r="J161" s="22">
        <f t="shared" si="193"/>
        <v>0</v>
      </c>
      <c r="K161" s="58">
        <v>0</v>
      </c>
      <c r="L161" s="58"/>
      <c r="M161" s="58"/>
      <c r="N161" s="22">
        <f t="shared" si="191"/>
        <v>3012.5</v>
      </c>
      <c r="O161" s="58">
        <v>3012.5</v>
      </c>
      <c r="P161" s="58"/>
      <c r="Q161" s="58"/>
      <c r="R161" s="22">
        <f t="shared" si="192"/>
        <v>3012.5</v>
      </c>
      <c r="S161" s="58">
        <v>3012.5</v>
      </c>
      <c r="T161" s="58"/>
      <c r="U161" s="58"/>
      <c r="V161" s="29">
        <f t="shared" si="98"/>
        <v>0</v>
      </c>
    </row>
    <row r="162" spans="1:101" ht="102.75" customHeight="1">
      <c r="A162" s="30"/>
      <c r="B162" s="32" t="s">
        <v>174</v>
      </c>
      <c r="C162" s="26" t="s">
        <v>203</v>
      </c>
      <c r="D162" s="27" t="s">
        <v>73</v>
      </c>
      <c r="E162" s="26" t="s">
        <v>134</v>
      </c>
      <c r="F162" s="22">
        <f t="shared" si="148"/>
        <v>171000</v>
      </c>
      <c r="G162" s="58">
        <v>171000</v>
      </c>
      <c r="H162" s="58"/>
      <c r="I162" s="58"/>
      <c r="J162" s="22">
        <f t="shared" si="193"/>
        <v>0</v>
      </c>
      <c r="K162" s="58">
        <v>0</v>
      </c>
      <c r="L162" s="58"/>
      <c r="M162" s="58"/>
      <c r="N162" s="22">
        <f t="shared" si="191"/>
        <v>181000</v>
      </c>
      <c r="O162" s="58">
        <v>181000</v>
      </c>
      <c r="P162" s="58"/>
      <c r="Q162" s="58"/>
      <c r="R162" s="22">
        <f t="shared" si="192"/>
        <v>191000</v>
      </c>
      <c r="S162" s="58">
        <v>191000</v>
      </c>
      <c r="T162" s="58"/>
      <c r="U162" s="58"/>
      <c r="V162" s="29">
        <f t="shared" si="98"/>
        <v>0</v>
      </c>
    </row>
    <row r="163" spans="1:101" s="54" customFormat="1" ht="28.5" customHeight="1">
      <c r="A163" s="14" t="s">
        <v>74</v>
      </c>
      <c r="B163" s="15" t="s">
        <v>75</v>
      </c>
      <c r="C163" s="16" t="s">
        <v>12</v>
      </c>
      <c r="D163" s="16" t="s">
        <v>12</v>
      </c>
      <c r="E163" s="16" t="s">
        <v>12</v>
      </c>
      <c r="F163" s="36">
        <f>G163+H163+I163</f>
        <v>464895.1</v>
      </c>
      <c r="G163" s="36">
        <f>G164+G179+G184</f>
        <v>53062.6</v>
      </c>
      <c r="H163" s="36">
        <f>H164+H179+H184</f>
        <v>407155.4</v>
      </c>
      <c r="I163" s="36">
        <f>I164+I179+I184</f>
        <v>4677.1000000000004</v>
      </c>
      <c r="J163" s="36">
        <f t="shared" si="193"/>
        <v>0</v>
      </c>
      <c r="K163" s="36">
        <f>K164+K179+K184</f>
        <v>0</v>
      </c>
      <c r="L163" s="36">
        <f>L164+L179+L184</f>
        <v>0</v>
      </c>
      <c r="M163" s="36">
        <f>M164+M179+M184</f>
        <v>0</v>
      </c>
      <c r="N163" s="36">
        <f t="shared" si="191"/>
        <v>10000</v>
      </c>
      <c r="O163" s="36">
        <f>O164+O179+O184</f>
        <v>10000</v>
      </c>
      <c r="P163" s="36">
        <f>P164+P179+P184</f>
        <v>0</v>
      </c>
      <c r="Q163" s="36">
        <f>Q164+Q179+Q184</f>
        <v>0</v>
      </c>
      <c r="R163" s="36">
        <f t="shared" si="192"/>
        <v>10000</v>
      </c>
      <c r="S163" s="36">
        <f>S164+S179+S184</f>
        <v>10000</v>
      </c>
      <c r="T163" s="36">
        <f>T164+T179+T184</f>
        <v>0</v>
      </c>
      <c r="U163" s="36">
        <f>U164+U179+U184</f>
        <v>0</v>
      </c>
      <c r="V163" s="37">
        <f t="shared" si="98"/>
        <v>0</v>
      </c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</row>
    <row r="164" spans="1:101" ht="35.25" customHeight="1">
      <c r="A164" s="7" t="s">
        <v>76</v>
      </c>
      <c r="B164" s="20" t="s">
        <v>77</v>
      </c>
      <c r="C164" s="28" t="s">
        <v>12</v>
      </c>
      <c r="D164" s="28" t="s">
        <v>12</v>
      </c>
      <c r="E164" s="28" t="s">
        <v>12</v>
      </c>
      <c r="F164" s="22">
        <f t="shared" si="148"/>
        <v>449554.9</v>
      </c>
      <c r="G164" s="22">
        <f>SUM(G166:G178)</f>
        <v>39022.400000000001</v>
      </c>
      <c r="H164" s="22">
        <f t="shared" ref="H164" si="194">SUM(H166:H178)</f>
        <v>405855.4</v>
      </c>
      <c r="I164" s="22">
        <f>SUM(I166:I178)</f>
        <v>4677.1000000000004</v>
      </c>
      <c r="J164" s="22">
        <f t="shared" si="193"/>
        <v>0</v>
      </c>
      <c r="K164" s="22">
        <f>SUM(K167:K178)</f>
        <v>0</v>
      </c>
      <c r="L164" s="22">
        <f>SUM(L166:L178)</f>
        <v>0</v>
      </c>
      <c r="M164" s="22">
        <f t="shared" ref="M164" si="195">SUM(M167:M178)</f>
        <v>0</v>
      </c>
      <c r="N164" s="22">
        <f t="shared" si="191"/>
        <v>10000</v>
      </c>
      <c r="O164" s="22">
        <f>SUM(O166:O178)</f>
        <v>10000</v>
      </c>
      <c r="P164" s="22">
        <f>SUM(P166:P178)</f>
        <v>0</v>
      </c>
      <c r="Q164" s="22">
        <f t="shared" ref="Q164" si="196">SUM(Q166:Q178)</f>
        <v>0</v>
      </c>
      <c r="R164" s="22">
        <f t="shared" si="192"/>
        <v>10000</v>
      </c>
      <c r="S164" s="22">
        <f>SUM(S166:S178)</f>
        <v>10000</v>
      </c>
      <c r="T164" s="22">
        <f t="shared" ref="T164:U164" si="197">SUM(T166:T178)</f>
        <v>0</v>
      </c>
      <c r="U164" s="22">
        <f t="shared" si="197"/>
        <v>0</v>
      </c>
      <c r="V164" s="29">
        <f t="shared" si="98"/>
        <v>0</v>
      </c>
    </row>
    <row r="165" spans="1:101" ht="18.75">
      <c r="A165" s="10"/>
      <c r="B165" s="23" t="s">
        <v>14</v>
      </c>
      <c r="C165" s="46"/>
      <c r="D165" s="46"/>
      <c r="E165" s="46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9"/>
    </row>
    <row r="166" spans="1:101" ht="71.25" customHeight="1">
      <c r="A166" s="10"/>
      <c r="B166" s="53" t="s">
        <v>308</v>
      </c>
      <c r="C166" s="145" t="s">
        <v>211</v>
      </c>
      <c r="D166" s="66" t="s">
        <v>78</v>
      </c>
      <c r="E166" s="65" t="s">
        <v>307</v>
      </c>
      <c r="F166" s="22">
        <f t="shared" si="148"/>
        <v>16000</v>
      </c>
      <c r="G166" s="58">
        <v>480</v>
      </c>
      <c r="H166" s="58">
        <v>15520</v>
      </c>
      <c r="I166" s="22"/>
      <c r="J166" s="22">
        <f>SUM(K166:M166)</f>
        <v>0</v>
      </c>
      <c r="K166" s="58"/>
      <c r="L166" s="58">
        <v>0</v>
      </c>
      <c r="M166" s="22"/>
      <c r="N166" s="22">
        <f t="shared" ref="N166:N176" si="198">O166+P166+Q166</f>
        <v>0</v>
      </c>
      <c r="O166" s="22"/>
      <c r="P166" s="22"/>
      <c r="Q166" s="22"/>
      <c r="R166" s="22">
        <f t="shared" ref="R166:R176" si="199">S166+T166+U166</f>
        <v>0</v>
      </c>
      <c r="S166" s="22"/>
      <c r="T166" s="22"/>
      <c r="U166" s="22"/>
      <c r="V166" s="29">
        <f t="shared" si="98"/>
        <v>0</v>
      </c>
    </row>
    <row r="167" spans="1:101" ht="37.5" customHeight="1">
      <c r="A167" s="30"/>
      <c r="B167" s="32" t="s">
        <v>116</v>
      </c>
      <c r="C167" s="27" t="s">
        <v>191</v>
      </c>
      <c r="D167" s="27" t="s">
        <v>115</v>
      </c>
      <c r="E167" s="26" t="s">
        <v>117</v>
      </c>
      <c r="F167" s="22">
        <f t="shared" si="148"/>
        <v>262402.5</v>
      </c>
      <c r="G167" s="58">
        <v>7872.1</v>
      </c>
      <c r="H167" s="58">
        <v>254530.4</v>
      </c>
      <c r="I167" s="22"/>
      <c r="J167" s="22">
        <f t="shared" ref="J167:J175" si="200">K167+L167+M167</f>
        <v>0</v>
      </c>
      <c r="K167" s="58">
        <v>0</v>
      </c>
      <c r="L167" s="58">
        <v>0</v>
      </c>
      <c r="M167" s="22"/>
      <c r="N167" s="22">
        <f t="shared" si="198"/>
        <v>0</v>
      </c>
      <c r="O167" s="58">
        <v>0</v>
      </c>
      <c r="P167" s="58">
        <v>0</v>
      </c>
      <c r="Q167" s="22"/>
      <c r="R167" s="22">
        <f t="shared" si="199"/>
        <v>0</v>
      </c>
      <c r="S167" s="22"/>
      <c r="T167" s="22"/>
      <c r="U167" s="22"/>
      <c r="V167" s="29">
        <f t="shared" si="98"/>
        <v>0</v>
      </c>
    </row>
    <row r="168" spans="1:101" ht="36.75" customHeight="1">
      <c r="A168" s="30"/>
      <c r="B168" s="32" t="s">
        <v>207</v>
      </c>
      <c r="C168" s="26" t="s">
        <v>177</v>
      </c>
      <c r="D168" s="27" t="s">
        <v>16</v>
      </c>
      <c r="E168" s="26" t="s">
        <v>209</v>
      </c>
      <c r="F168" s="22">
        <f t="shared" si="148"/>
        <v>38514.9</v>
      </c>
      <c r="G168" s="58">
        <v>5007</v>
      </c>
      <c r="H168" s="58">
        <v>33507.9</v>
      </c>
      <c r="I168" s="58">
        <v>0</v>
      </c>
      <c r="J168" s="22">
        <f t="shared" si="200"/>
        <v>0</v>
      </c>
      <c r="K168" s="58">
        <v>0</v>
      </c>
      <c r="L168" s="58">
        <v>0</v>
      </c>
      <c r="M168" s="58">
        <v>0</v>
      </c>
      <c r="N168" s="22">
        <f t="shared" si="198"/>
        <v>0</v>
      </c>
      <c r="O168" s="58">
        <v>0</v>
      </c>
      <c r="P168" s="58">
        <v>0</v>
      </c>
      <c r="Q168" s="58"/>
      <c r="R168" s="22">
        <f t="shared" si="199"/>
        <v>0</v>
      </c>
      <c r="S168" s="58"/>
      <c r="T168" s="58"/>
      <c r="U168" s="58"/>
      <c r="V168" s="29">
        <f t="shared" si="98"/>
        <v>0</v>
      </c>
    </row>
    <row r="169" spans="1:101" ht="36.75" customHeight="1">
      <c r="A169" s="30"/>
      <c r="B169" s="32" t="s">
        <v>276</v>
      </c>
      <c r="C169" s="26" t="s">
        <v>177</v>
      </c>
      <c r="D169" s="27" t="s">
        <v>16</v>
      </c>
      <c r="E169" s="26" t="s">
        <v>275</v>
      </c>
      <c r="F169" s="22">
        <f t="shared" si="148"/>
        <v>7991.8</v>
      </c>
      <c r="G169" s="58">
        <v>7991.8</v>
      </c>
      <c r="H169" s="58">
        <v>0</v>
      </c>
      <c r="I169" s="58">
        <v>0</v>
      </c>
      <c r="J169" s="22">
        <f t="shared" si="200"/>
        <v>0</v>
      </c>
      <c r="K169" s="58">
        <v>0</v>
      </c>
      <c r="L169" s="58">
        <v>0</v>
      </c>
      <c r="M169" s="58">
        <v>0</v>
      </c>
      <c r="N169" s="22">
        <f t="shared" si="198"/>
        <v>0</v>
      </c>
      <c r="O169" s="58">
        <v>0</v>
      </c>
      <c r="P169" s="58">
        <v>0</v>
      </c>
      <c r="Q169" s="58">
        <v>0</v>
      </c>
      <c r="R169" s="22">
        <f t="shared" si="199"/>
        <v>0</v>
      </c>
      <c r="S169" s="58"/>
      <c r="T169" s="58"/>
      <c r="U169" s="58"/>
      <c r="V169" s="29">
        <f t="shared" si="98"/>
        <v>0</v>
      </c>
    </row>
    <row r="170" spans="1:101" ht="36.75" customHeight="1">
      <c r="A170" s="30"/>
      <c r="B170" s="32" t="s">
        <v>315</v>
      </c>
      <c r="C170" s="26" t="s">
        <v>177</v>
      </c>
      <c r="D170" s="27" t="s">
        <v>16</v>
      </c>
      <c r="E170" s="26" t="s">
        <v>314</v>
      </c>
      <c r="F170" s="22">
        <f t="shared" si="148"/>
        <v>1134</v>
      </c>
      <c r="G170" s="58">
        <v>0</v>
      </c>
      <c r="H170" s="58"/>
      <c r="I170" s="58">
        <v>1134</v>
      </c>
      <c r="J170" s="22">
        <f t="shared" si="200"/>
        <v>0</v>
      </c>
      <c r="K170" s="58"/>
      <c r="L170" s="58"/>
      <c r="M170" s="58"/>
      <c r="N170" s="22">
        <f t="shared" si="198"/>
        <v>0</v>
      </c>
      <c r="O170" s="58"/>
      <c r="P170" s="58"/>
      <c r="Q170" s="58"/>
      <c r="R170" s="22">
        <f t="shared" si="199"/>
        <v>0</v>
      </c>
      <c r="S170" s="58"/>
      <c r="T170" s="58"/>
      <c r="U170" s="58"/>
      <c r="V170" s="29">
        <f t="shared" ref="V170:V237" si="201">J170/F170</f>
        <v>0</v>
      </c>
    </row>
    <row r="171" spans="1:101" ht="88.5" customHeight="1">
      <c r="A171" s="30"/>
      <c r="B171" s="32" t="s">
        <v>152</v>
      </c>
      <c r="C171" s="26" t="s">
        <v>211</v>
      </c>
      <c r="D171" s="27" t="s">
        <v>78</v>
      </c>
      <c r="E171" s="26" t="s">
        <v>151</v>
      </c>
      <c r="F171" s="22">
        <f t="shared" si="148"/>
        <v>16618.5</v>
      </c>
      <c r="G171" s="58">
        <v>479.62</v>
      </c>
      <c r="H171" s="58">
        <v>15507.7</v>
      </c>
      <c r="I171" s="58">
        <v>631.20000000000005</v>
      </c>
      <c r="J171" s="22">
        <f t="shared" si="200"/>
        <v>0</v>
      </c>
      <c r="K171" s="58"/>
      <c r="L171" s="58"/>
      <c r="M171" s="58"/>
      <c r="N171" s="22">
        <f t="shared" si="198"/>
        <v>0</v>
      </c>
      <c r="O171" s="58">
        <v>0</v>
      </c>
      <c r="P171" s="58">
        <v>0</v>
      </c>
      <c r="Q171" s="58"/>
      <c r="R171" s="22">
        <f t="shared" si="199"/>
        <v>0</v>
      </c>
      <c r="S171" s="58"/>
      <c r="T171" s="58"/>
      <c r="U171" s="58"/>
      <c r="V171" s="29">
        <f t="shared" si="201"/>
        <v>0</v>
      </c>
    </row>
    <row r="172" spans="1:101" ht="53.25" customHeight="1">
      <c r="A172" s="30"/>
      <c r="B172" s="32" t="s">
        <v>154</v>
      </c>
      <c r="C172" s="26" t="s">
        <v>211</v>
      </c>
      <c r="D172" s="27" t="s">
        <v>78</v>
      </c>
      <c r="E172" s="26" t="s">
        <v>153</v>
      </c>
      <c r="F172" s="22">
        <f t="shared" ref="F172:F174" si="202">G172+H172+I172</f>
        <v>0</v>
      </c>
      <c r="G172" s="58">
        <v>0</v>
      </c>
      <c r="H172" s="58">
        <v>0</v>
      </c>
      <c r="I172" s="58">
        <v>0</v>
      </c>
      <c r="J172" s="22">
        <f t="shared" ref="J172:J174" si="203">K172+L172+M172</f>
        <v>0</v>
      </c>
      <c r="K172" s="58">
        <v>0</v>
      </c>
      <c r="L172" s="58">
        <v>0</v>
      </c>
      <c r="M172" s="58">
        <v>0</v>
      </c>
      <c r="N172" s="22">
        <f t="shared" ref="N172:N174" si="204">O172+P172+Q172</f>
        <v>0</v>
      </c>
      <c r="O172" s="58">
        <v>0</v>
      </c>
      <c r="P172" s="58">
        <v>0</v>
      </c>
      <c r="Q172" s="58"/>
      <c r="R172" s="22">
        <f t="shared" ref="R172:R174" si="205">S172+T172+U172</f>
        <v>0</v>
      </c>
      <c r="S172" s="58"/>
      <c r="T172" s="58"/>
      <c r="U172" s="58"/>
      <c r="V172" s="29" t="e">
        <f t="shared" si="201"/>
        <v>#DIV/0!</v>
      </c>
    </row>
    <row r="173" spans="1:101" ht="47.25" customHeight="1">
      <c r="A173" s="30"/>
      <c r="B173" s="32" t="s">
        <v>279</v>
      </c>
      <c r="C173" s="26" t="s">
        <v>211</v>
      </c>
      <c r="D173" s="27" t="s">
        <v>78</v>
      </c>
      <c r="E173" s="26" t="s">
        <v>277</v>
      </c>
      <c r="F173" s="22">
        <f t="shared" si="202"/>
        <v>27684.9</v>
      </c>
      <c r="G173" s="58">
        <v>830.5</v>
      </c>
      <c r="H173" s="58">
        <v>26854.400000000001</v>
      </c>
      <c r="I173" s="58"/>
      <c r="J173" s="22">
        <f t="shared" si="203"/>
        <v>0</v>
      </c>
      <c r="K173" s="58"/>
      <c r="L173" s="58"/>
      <c r="M173" s="58"/>
      <c r="N173" s="22">
        <f t="shared" si="204"/>
        <v>0</v>
      </c>
      <c r="O173" s="58">
        <v>0</v>
      </c>
      <c r="P173" s="58">
        <v>0</v>
      </c>
      <c r="Q173" s="58"/>
      <c r="R173" s="22">
        <f t="shared" si="205"/>
        <v>0</v>
      </c>
      <c r="S173" s="58"/>
      <c r="T173" s="58"/>
      <c r="U173" s="58"/>
      <c r="V173" s="29">
        <f t="shared" si="201"/>
        <v>0</v>
      </c>
    </row>
    <row r="174" spans="1:101" ht="50.25" customHeight="1">
      <c r="A174" s="30"/>
      <c r="B174" s="32" t="s">
        <v>280</v>
      </c>
      <c r="C174" s="26" t="s">
        <v>211</v>
      </c>
      <c r="D174" s="27" t="s">
        <v>78</v>
      </c>
      <c r="E174" s="26" t="s">
        <v>278</v>
      </c>
      <c r="F174" s="22">
        <f t="shared" si="202"/>
        <v>11613.2</v>
      </c>
      <c r="G174" s="58">
        <v>348.4</v>
      </c>
      <c r="H174" s="58">
        <v>11264.8</v>
      </c>
      <c r="I174" s="58"/>
      <c r="J174" s="22">
        <f t="shared" si="203"/>
        <v>0</v>
      </c>
      <c r="K174" s="58">
        <v>0</v>
      </c>
      <c r="L174" s="58">
        <v>0</v>
      </c>
      <c r="M174" s="58"/>
      <c r="N174" s="22">
        <f t="shared" si="204"/>
        <v>0</v>
      </c>
      <c r="O174" s="58">
        <v>0</v>
      </c>
      <c r="P174" s="58">
        <v>0</v>
      </c>
      <c r="Q174" s="58"/>
      <c r="R174" s="22">
        <f t="shared" si="205"/>
        <v>0</v>
      </c>
      <c r="S174" s="58"/>
      <c r="T174" s="58"/>
      <c r="U174" s="58"/>
      <c r="V174" s="29">
        <f t="shared" si="201"/>
        <v>0</v>
      </c>
    </row>
    <row r="175" spans="1:101" ht="52.5" customHeight="1">
      <c r="A175" s="30"/>
      <c r="B175" s="32" t="s">
        <v>208</v>
      </c>
      <c r="C175" s="26" t="s">
        <v>211</v>
      </c>
      <c r="D175" s="27" t="s">
        <v>78</v>
      </c>
      <c r="E175" s="26" t="s">
        <v>210</v>
      </c>
      <c r="F175" s="22">
        <f t="shared" si="148"/>
        <v>11569.4</v>
      </c>
      <c r="G175" s="58">
        <v>328.8</v>
      </c>
      <c r="H175" s="58">
        <v>10630</v>
      </c>
      <c r="I175" s="58">
        <v>610.6</v>
      </c>
      <c r="J175" s="22">
        <f t="shared" si="200"/>
        <v>0</v>
      </c>
      <c r="K175" s="58">
        <v>0</v>
      </c>
      <c r="L175" s="58">
        <v>0</v>
      </c>
      <c r="M175" s="58">
        <v>0</v>
      </c>
      <c r="N175" s="22">
        <f t="shared" si="198"/>
        <v>0</v>
      </c>
      <c r="O175" s="58">
        <v>0</v>
      </c>
      <c r="P175" s="58">
        <v>0</v>
      </c>
      <c r="Q175" s="58"/>
      <c r="R175" s="22">
        <f t="shared" si="199"/>
        <v>0</v>
      </c>
      <c r="S175" s="58"/>
      <c r="T175" s="58"/>
      <c r="U175" s="58"/>
      <c r="V175" s="29">
        <f t="shared" si="201"/>
        <v>0</v>
      </c>
    </row>
    <row r="176" spans="1:101" ht="68.25" customHeight="1">
      <c r="A176" s="30"/>
      <c r="B176" s="32" t="s">
        <v>282</v>
      </c>
      <c r="C176" s="26" t="s">
        <v>177</v>
      </c>
      <c r="D176" s="27" t="s">
        <v>16</v>
      </c>
      <c r="E176" s="26" t="s">
        <v>281</v>
      </c>
      <c r="F176" s="22">
        <f t="shared" si="148"/>
        <v>46025.7</v>
      </c>
      <c r="G176" s="58">
        <v>5684.2</v>
      </c>
      <c r="H176" s="58">
        <v>38040.199999999997</v>
      </c>
      <c r="I176" s="58">
        <v>2301.3000000000002</v>
      </c>
      <c r="J176" s="22">
        <f>SUM(K176:M176)</f>
        <v>0</v>
      </c>
      <c r="K176" s="58">
        <v>0</v>
      </c>
      <c r="L176" s="58">
        <v>0</v>
      </c>
      <c r="M176" s="58">
        <v>0</v>
      </c>
      <c r="N176" s="22">
        <f t="shared" si="198"/>
        <v>0</v>
      </c>
      <c r="O176" s="58">
        <v>0</v>
      </c>
      <c r="P176" s="58">
        <v>0</v>
      </c>
      <c r="Q176" s="58">
        <v>0</v>
      </c>
      <c r="R176" s="22">
        <f t="shared" si="199"/>
        <v>0</v>
      </c>
      <c r="S176" s="58"/>
      <c r="T176" s="58"/>
      <c r="U176" s="58"/>
      <c r="V176" s="29">
        <f t="shared" si="201"/>
        <v>0</v>
      </c>
    </row>
    <row r="177" spans="1:101" ht="52.5" customHeight="1">
      <c r="A177" s="30"/>
      <c r="B177" s="32" t="s">
        <v>232</v>
      </c>
      <c r="C177" s="26" t="s">
        <v>211</v>
      </c>
      <c r="D177" s="27" t="s">
        <v>78</v>
      </c>
      <c r="E177" s="26" t="s">
        <v>233</v>
      </c>
      <c r="F177" s="22">
        <f t="shared" ref="F177:F178" si="206">G177+H177+I177</f>
        <v>10000</v>
      </c>
      <c r="G177" s="58">
        <v>10000</v>
      </c>
      <c r="H177" s="58"/>
      <c r="I177" s="58">
        <v>0</v>
      </c>
      <c r="J177" s="22">
        <f t="shared" ref="J177:J178" si="207">K177+L177+M177</f>
        <v>0</v>
      </c>
      <c r="K177" s="58">
        <v>0</v>
      </c>
      <c r="L177" s="58"/>
      <c r="M177" s="58">
        <v>0</v>
      </c>
      <c r="N177" s="22">
        <f t="shared" ref="N177:N178" si="208">O177+P177+Q177</f>
        <v>10000</v>
      </c>
      <c r="O177" s="58">
        <v>10000</v>
      </c>
      <c r="P177" s="58"/>
      <c r="Q177" s="58"/>
      <c r="R177" s="22">
        <f t="shared" ref="R177:R178" si="209">S177+T177+U177</f>
        <v>10000</v>
      </c>
      <c r="S177" s="58">
        <v>10000</v>
      </c>
      <c r="T177" s="58"/>
      <c r="U177" s="58"/>
      <c r="V177" s="29">
        <f t="shared" si="201"/>
        <v>0</v>
      </c>
    </row>
    <row r="178" spans="1:101" ht="68.25" customHeight="1">
      <c r="A178" s="30"/>
      <c r="B178" s="32" t="s">
        <v>340</v>
      </c>
      <c r="C178" s="26" t="s">
        <v>177</v>
      </c>
      <c r="D178" s="27" t="s">
        <v>16</v>
      </c>
      <c r="E178" s="26" t="s">
        <v>339</v>
      </c>
      <c r="F178" s="22">
        <f t="shared" si="206"/>
        <v>0</v>
      </c>
      <c r="G178" s="58">
        <v>0</v>
      </c>
      <c r="H178" s="58">
        <v>0</v>
      </c>
      <c r="I178" s="58">
        <v>0</v>
      </c>
      <c r="J178" s="22">
        <f t="shared" si="207"/>
        <v>0</v>
      </c>
      <c r="K178" s="58">
        <v>0</v>
      </c>
      <c r="L178" s="58"/>
      <c r="M178" s="58">
        <v>0</v>
      </c>
      <c r="N178" s="22">
        <f t="shared" si="208"/>
        <v>0</v>
      </c>
      <c r="O178" s="58"/>
      <c r="P178" s="58"/>
      <c r="Q178" s="58">
        <v>0</v>
      </c>
      <c r="R178" s="22">
        <f t="shared" si="209"/>
        <v>0</v>
      </c>
      <c r="S178" s="58"/>
      <c r="T178" s="58"/>
      <c r="U178" s="58"/>
      <c r="V178" s="29" t="e">
        <f t="shared" si="201"/>
        <v>#DIV/0!</v>
      </c>
    </row>
    <row r="179" spans="1:101" ht="33">
      <c r="A179" s="19" t="s">
        <v>79</v>
      </c>
      <c r="B179" s="39" t="s">
        <v>80</v>
      </c>
      <c r="C179" s="51" t="s">
        <v>12</v>
      </c>
      <c r="D179" s="51" t="s">
        <v>12</v>
      </c>
      <c r="E179" s="51" t="s">
        <v>12</v>
      </c>
      <c r="F179" s="22">
        <f t="shared" si="148"/>
        <v>15340.2</v>
      </c>
      <c r="G179" s="22">
        <f>SUM(G181:G183)</f>
        <v>14040.2</v>
      </c>
      <c r="H179" s="22">
        <f>SUM(H181:H183)</f>
        <v>1300</v>
      </c>
      <c r="I179" s="22">
        <f>SUM(I181:I183)</f>
        <v>0</v>
      </c>
      <c r="J179" s="22">
        <f t="shared" ref="J179" si="210">K179+L179+M179</f>
        <v>0</v>
      </c>
      <c r="K179" s="22">
        <f>SUM(K181:K183)</f>
        <v>0</v>
      </c>
      <c r="L179" s="22">
        <f>SUM(L181:L183)</f>
        <v>0</v>
      </c>
      <c r="M179" s="22">
        <f>SUM(M181:M183)</f>
        <v>0</v>
      </c>
      <c r="N179" s="22">
        <f t="shared" ref="N179" si="211">O179+P179+Q179</f>
        <v>0</v>
      </c>
      <c r="O179" s="22">
        <f>SUM(O181:O183)</f>
        <v>0</v>
      </c>
      <c r="P179" s="22">
        <f>SUM(P181:P183)</f>
        <v>0</v>
      </c>
      <c r="Q179" s="22">
        <f>SUM(Q181:Q183)</f>
        <v>0</v>
      </c>
      <c r="R179" s="22">
        <f t="shared" ref="R179" si="212">S179+T179+U179</f>
        <v>0</v>
      </c>
      <c r="S179" s="22">
        <f>SUM(S181:S183)</f>
        <v>0</v>
      </c>
      <c r="T179" s="22">
        <f>SUM(T181:T183)</f>
        <v>0</v>
      </c>
      <c r="U179" s="22">
        <f>SUM(U181:U183)</f>
        <v>0</v>
      </c>
      <c r="V179" s="29">
        <f t="shared" si="201"/>
        <v>0</v>
      </c>
    </row>
    <row r="180" spans="1:101" ht="18.75">
      <c r="A180" s="30"/>
      <c r="B180" s="50" t="s">
        <v>14</v>
      </c>
      <c r="C180" s="24"/>
      <c r="D180" s="33"/>
      <c r="E180" s="24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9"/>
    </row>
    <row r="181" spans="1:101" ht="51.75" customHeight="1">
      <c r="A181" s="30"/>
      <c r="B181" s="32" t="s">
        <v>81</v>
      </c>
      <c r="C181" s="26" t="s">
        <v>211</v>
      </c>
      <c r="D181" s="27" t="s">
        <v>78</v>
      </c>
      <c r="E181" s="26" t="s">
        <v>129</v>
      </c>
      <c r="F181" s="22">
        <f t="shared" si="148"/>
        <v>13000</v>
      </c>
      <c r="G181" s="58">
        <v>13000</v>
      </c>
      <c r="H181" s="58"/>
      <c r="I181" s="58"/>
      <c r="J181" s="22">
        <f>K181+L181+M181</f>
        <v>0</v>
      </c>
      <c r="K181" s="58">
        <v>0</v>
      </c>
      <c r="L181" s="58"/>
      <c r="M181" s="58"/>
      <c r="N181" s="22">
        <f t="shared" ref="N181:N188" si="213">O181+P181+Q181</f>
        <v>0</v>
      </c>
      <c r="O181" s="58">
        <v>0</v>
      </c>
      <c r="P181" s="58"/>
      <c r="Q181" s="58"/>
      <c r="R181" s="22">
        <f>S181+T181+U181</f>
        <v>0</v>
      </c>
      <c r="S181" s="58"/>
      <c r="T181" s="58"/>
      <c r="U181" s="58"/>
      <c r="V181" s="29">
        <f t="shared" si="201"/>
        <v>0</v>
      </c>
    </row>
    <row r="182" spans="1:101" ht="55.5" customHeight="1">
      <c r="A182" s="30"/>
      <c r="B182" s="32" t="s">
        <v>156</v>
      </c>
      <c r="C182" s="26" t="s">
        <v>211</v>
      </c>
      <c r="D182" s="27" t="s">
        <v>78</v>
      </c>
      <c r="E182" s="26" t="s">
        <v>155</v>
      </c>
      <c r="F182" s="22">
        <f t="shared" si="148"/>
        <v>1340.2</v>
      </c>
      <c r="G182" s="58">
        <v>40.21</v>
      </c>
      <c r="H182" s="58">
        <v>1300</v>
      </c>
      <c r="I182" s="58"/>
      <c r="J182" s="22">
        <f>K182+L182+M182</f>
        <v>0</v>
      </c>
      <c r="K182" s="58">
        <v>0</v>
      </c>
      <c r="L182" s="58">
        <v>0</v>
      </c>
      <c r="M182" s="58"/>
      <c r="N182" s="22">
        <f t="shared" si="213"/>
        <v>0</v>
      </c>
      <c r="O182" s="58">
        <v>0</v>
      </c>
      <c r="P182" s="58">
        <v>0</v>
      </c>
      <c r="Q182" s="58"/>
      <c r="R182" s="22">
        <f>S182+T182+U182</f>
        <v>0</v>
      </c>
      <c r="S182" s="58"/>
      <c r="T182" s="58"/>
      <c r="U182" s="58"/>
      <c r="V182" s="29">
        <f t="shared" si="201"/>
        <v>0</v>
      </c>
    </row>
    <row r="183" spans="1:101" ht="90.75" customHeight="1">
      <c r="A183" s="30"/>
      <c r="B183" s="32" t="s">
        <v>131</v>
      </c>
      <c r="C183" s="26" t="s">
        <v>211</v>
      </c>
      <c r="D183" s="27" t="s">
        <v>78</v>
      </c>
      <c r="E183" s="26" t="s">
        <v>130</v>
      </c>
      <c r="F183" s="22">
        <f t="shared" si="148"/>
        <v>1000</v>
      </c>
      <c r="G183" s="58">
        <v>1000</v>
      </c>
      <c r="H183" s="58"/>
      <c r="I183" s="58">
        <v>0</v>
      </c>
      <c r="J183" s="22">
        <f>K183+L183+M183</f>
        <v>0</v>
      </c>
      <c r="K183" s="58">
        <v>0</v>
      </c>
      <c r="L183" s="58"/>
      <c r="M183" s="58"/>
      <c r="N183" s="22">
        <f t="shared" si="213"/>
        <v>0</v>
      </c>
      <c r="O183" s="58">
        <v>0</v>
      </c>
      <c r="P183" s="58"/>
      <c r="Q183" s="58">
        <v>0</v>
      </c>
      <c r="R183" s="22">
        <f>S183+T183+U183</f>
        <v>0</v>
      </c>
      <c r="S183" s="58"/>
      <c r="T183" s="58"/>
      <c r="U183" s="58">
        <v>0</v>
      </c>
      <c r="V183" s="29">
        <f t="shared" si="201"/>
        <v>0</v>
      </c>
    </row>
    <row r="184" spans="1:101" ht="2.25" hidden="1" customHeight="1">
      <c r="A184" s="19" t="s">
        <v>142</v>
      </c>
      <c r="B184" s="39" t="s">
        <v>223</v>
      </c>
      <c r="C184" s="51" t="s">
        <v>12</v>
      </c>
      <c r="D184" s="51" t="s">
        <v>12</v>
      </c>
      <c r="E184" s="51" t="s">
        <v>12</v>
      </c>
      <c r="F184" s="22">
        <f t="shared" ref="F184" si="214">G184+H184+I184</f>
        <v>0</v>
      </c>
      <c r="G184" s="22">
        <f>SUM(G186)</f>
        <v>0</v>
      </c>
      <c r="H184" s="22">
        <f t="shared" ref="H184:I184" si="215">SUM(H186)</f>
        <v>0</v>
      </c>
      <c r="I184" s="22">
        <f t="shared" si="215"/>
        <v>0</v>
      </c>
      <c r="J184" s="22">
        <f t="shared" ref="J184" si="216">K184+L184+M184</f>
        <v>0</v>
      </c>
      <c r="K184" s="22">
        <f>SUM(K186)</f>
        <v>0</v>
      </c>
      <c r="L184" s="22">
        <f t="shared" ref="L184:M184" si="217">SUM(L186)</f>
        <v>0</v>
      </c>
      <c r="M184" s="22">
        <f t="shared" si="217"/>
        <v>0</v>
      </c>
      <c r="N184" s="22">
        <f t="shared" si="213"/>
        <v>0</v>
      </c>
      <c r="O184" s="22">
        <f>SUM(O186)</f>
        <v>0</v>
      </c>
      <c r="P184" s="22">
        <f t="shared" ref="P184:Q184" si="218">SUM(P186)</f>
        <v>0</v>
      </c>
      <c r="Q184" s="22">
        <f t="shared" si="218"/>
        <v>0</v>
      </c>
      <c r="R184" s="22">
        <f>S184+T184+U184</f>
        <v>0</v>
      </c>
      <c r="S184" s="22">
        <f>SUM(S186)</f>
        <v>0</v>
      </c>
      <c r="T184" s="22">
        <f t="shared" ref="T184:U184" si="219">SUM(T186)</f>
        <v>0</v>
      </c>
      <c r="U184" s="22">
        <f t="shared" si="219"/>
        <v>0</v>
      </c>
      <c r="V184" s="29" t="e">
        <f t="shared" si="201"/>
        <v>#DIV/0!</v>
      </c>
    </row>
    <row r="185" spans="1:101" ht="1.5" hidden="1" customHeight="1">
      <c r="A185" s="30"/>
      <c r="B185" s="50" t="s">
        <v>14</v>
      </c>
      <c r="C185" s="24"/>
      <c r="D185" s="33"/>
      <c r="E185" s="24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9"/>
    </row>
    <row r="186" spans="1:101" ht="1.5" hidden="1" customHeight="1">
      <c r="A186" s="30"/>
      <c r="B186" s="32"/>
      <c r="C186" s="26"/>
      <c r="D186" s="27"/>
      <c r="E186" s="26"/>
      <c r="F186" s="22">
        <f t="shared" ref="F186" si="220">G186+H186+I186</f>
        <v>0</v>
      </c>
      <c r="G186" s="58"/>
      <c r="H186" s="58"/>
      <c r="I186" s="58"/>
      <c r="J186" s="22">
        <f>K186+L186+M186</f>
        <v>0</v>
      </c>
      <c r="K186" s="58"/>
      <c r="L186" s="58"/>
      <c r="M186" s="58"/>
      <c r="N186" s="22">
        <f t="shared" ref="N186" si="221">O186+P186+Q186</f>
        <v>0</v>
      </c>
      <c r="O186" s="58"/>
      <c r="P186" s="58"/>
      <c r="Q186" s="58"/>
      <c r="R186" s="22">
        <f>S186+T186+U186</f>
        <v>0</v>
      </c>
      <c r="S186" s="58"/>
      <c r="T186" s="58"/>
      <c r="U186" s="58"/>
      <c r="V186" s="29" t="e">
        <f t="shared" si="201"/>
        <v>#DIV/0!</v>
      </c>
    </row>
    <row r="187" spans="1:101" s="54" customFormat="1" ht="69.75" customHeight="1">
      <c r="A187" s="14" t="s">
        <v>82</v>
      </c>
      <c r="B187" s="49" t="s">
        <v>83</v>
      </c>
      <c r="C187" s="16" t="s">
        <v>12</v>
      </c>
      <c r="D187" s="16" t="s">
        <v>12</v>
      </c>
      <c r="E187" s="16" t="s">
        <v>12</v>
      </c>
      <c r="F187" s="36">
        <f>G187+H187+I187</f>
        <v>114229.8</v>
      </c>
      <c r="G187" s="36">
        <f>G188+G191+G196</f>
        <v>13876.9</v>
      </c>
      <c r="H187" s="36">
        <f>H188+H191+H196</f>
        <v>100352.9</v>
      </c>
      <c r="I187" s="36">
        <f>I188+I191+I196</f>
        <v>0</v>
      </c>
      <c r="J187" s="36">
        <f>K187+L187+M187</f>
        <v>0</v>
      </c>
      <c r="K187" s="36">
        <f>K188+K191+K196</f>
        <v>0</v>
      </c>
      <c r="L187" s="36">
        <f>L188+L191+L196</f>
        <v>0</v>
      </c>
      <c r="M187" s="36">
        <f>M188+M191+M196</f>
        <v>0</v>
      </c>
      <c r="N187" s="36">
        <f>O187+P187+Q187</f>
        <v>0</v>
      </c>
      <c r="O187" s="36">
        <f>O188+O191+O196</f>
        <v>0</v>
      </c>
      <c r="P187" s="36">
        <f>P188+P191+P196</f>
        <v>0</v>
      </c>
      <c r="Q187" s="36">
        <f>Q188+Q191+Q196</f>
        <v>0</v>
      </c>
      <c r="R187" s="36">
        <f t="shared" ref="R187:R188" si="222">S187+T187+U187</f>
        <v>0</v>
      </c>
      <c r="S187" s="36">
        <f>S188+S191+S196</f>
        <v>0</v>
      </c>
      <c r="T187" s="36">
        <f>T188+T191+T196</f>
        <v>0</v>
      </c>
      <c r="U187" s="36">
        <f>U188+U191+U196</f>
        <v>0</v>
      </c>
      <c r="V187" s="37">
        <f t="shared" si="201"/>
        <v>0</v>
      </c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</row>
    <row r="188" spans="1:101" ht="72" customHeight="1">
      <c r="A188" s="7" t="s">
        <v>84</v>
      </c>
      <c r="B188" s="20" t="s">
        <v>212</v>
      </c>
      <c r="C188" s="28" t="s">
        <v>12</v>
      </c>
      <c r="D188" s="28" t="s">
        <v>12</v>
      </c>
      <c r="E188" s="28" t="s">
        <v>12</v>
      </c>
      <c r="F188" s="22">
        <f t="shared" ref="F188:F212" si="223">G188+H188+I188</f>
        <v>9869.9</v>
      </c>
      <c r="G188" s="22">
        <f>SUM(G190:G190)</f>
        <v>296.10000000000002</v>
      </c>
      <c r="H188" s="22">
        <f>SUM(H190:H190)</f>
        <v>9573.7999999999993</v>
      </c>
      <c r="I188" s="22">
        <f>SUM(I190:I190)</f>
        <v>0</v>
      </c>
      <c r="J188" s="22">
        <f t="shared" ref="J188" si="224">K188+L188+M188</f>
        <v>0</v>
      </c>
      <c r="K188" s="22">
        <f>SUM(K190:K190)</f>
        <v>0</v>
      </c>
      <c r="L188" s="22">
        <f>SUM(L190:L190)</f>
        <v>0</v>
      </c>
      <c r="M188" s="22">
        <f>SUM(M190:M190)</f>
        <v>0</v>
      </c>
      <c r="N188" s="22">
        <f t="shared" si="213"/>
        <v>0</v>
      </c>
      <c r="O188" s="22">
        <f>SUM(O190:O190)</f>
        <v>0</v>
      </c>
      <c r="P188" s="22">
        <f>SUM(P190:P190)</f>
        <v>0</v>
      </c>
      <c r="Q188" s="22">
        <f>SUM(Q190:Q190)</f>
        <v>0</v>
      </c>
      <c r="R188" s="22">
        <f t="shared" si="222"/>
        <v>0</v>
      </c>
      <c r="S188" s="22">
        <f>SUM(S190:S190)</f>
        <v>0</v>
      </c>
      <c r="T188" s="22">
        <f>SUM(T190:T190)</f>
        <v>0</v>
      </c>
      <c r="U188" s="22">
        <f>SUM(U190:U190)</f>
        <v>0</v>
      </c>
      <c r="V188" s="29">
        <f t="shared" si="201"/>
        <v>0</v>
      </c>
    </row>
    <row r="189" spans="1:101" ht="18.75">
      <c r="A189" s="10"/>
      <c r="B189" s="53" t="s">
        <v>14</v>
      </c>
      <c r="C189" s="46"/>
      <c r="D189" s="46"/>
      <c r="E189" s="46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9"/>
    </row>
    <row r="190" spans="1:101" ht="142.5" customHeight="1">
      <c r="A190" s="40"/>
      <c r="B190" s="60" t="s">
        <v>227</v>
      </c>
      <c r="C190" s="42" t="s">
        <v>214</v>
      </c>
      <c r="D190" s="43" t="s">
        <v>56</v>
      </c>
      <c r="E190" s="42" t="s">
        <v>145</v>
      </c>
      <c r="F190" s="71">
        <f t="shared" si="223"/>
        <v>9869.9</v>
      </c>
      <c r="G190" s="74">
        <v>296.10000000000002</v>
      </c>
      <c r="H190" s="74">
        <v>9573.7999999999993</v>
      </c>
      <c r="I190" s="74"/>
      <c r="J190" s="71">
        <f t="shared" ref="J190:J191" si="225">K190+L190+M190</f>
        <v>0</v>
      </c>
      <c r="K190" s="74">
        <v>0</v>
      </c>
      <c r="L190" s="74">
        <v>0</v>
      </c>
      <c r="M190" s="74"/>
      <c r="N190" s="71">
        <f t="shared" ref="N190:N191" si="226">O190+P190+Q190</f>
        <v>0</v>
      </c>
      <c r="O190" s="74">
        <v>0</v>
      </c>
      <c r="P190" s="74">
        <v>0</v>
      </c>
      <c r="Q190" s="74"/>
      <c r="R190" s="71">
        <f t="shared" ref="R190:R191" si="227">S190+T190+U190</f>
        <v>0</v>
      </c>
      <c r="S190" s="74">
        <v>0</v>
      </c>
      <c r="T190" s="74"/>
      <c r="U190" s="74"/>
      <c r="V190" s="29">
        <f t="shared" si="201"/>
        <v>0</v>
      </c>
    </row>
    <row r="191" spans="1:101" ht="50.25" customHeight="1">
      <c r="A191" s="19" t="s">
        <v>85</v>
      </c>
      <c r="B191" s="39" t="s">
        <v>213</v>
      </c>
      <c r="C191" s="21" t="s">
        <v>12</v>
      </c>
      <c r="D191" s="21" t="s">
        <v>12</v>
      </c>
      <c r="E191" s="21" t="s">
        <v>12</v>
      </c>
      <c r="F191" s="22">
        <f>G191+H191+I191</f>
        <v>28681.3</v>
      </c>
      <c r="G191" s="22">
        <f>SUM(G193:G195)</f>
        <v>10560.5</v>
      </c>
      <c r="H191" s="22">
        <f>SUM(H193:H195)</f>
        <v>18120.8</v>
      </c>
      <c r="I191" s="22">
        <f>SUM(I193:I195)</f>
        <v>0</v>
      </c>
      <c r="J191" s="22">
        <f t="shared" si="225"/>
        <v>0</v>
      </c>
      <c r="K191" s="22">
        <f>SUM(K193:K195)</f>
        <v>0</v>
      </c>
      <c r="L191" s="22">
        <f>SUM(L193:L195)</f>
        <v>0</v>
      </c>
      <c r="M191" s="22">
        <f>SUM(M193:M195)</f>
        <v>0</v>
      </c>
      <c r="N191" s="22">
        <f t="shared" si="226"/>
        <v>0</v>
      </c>
      <c r="O191" s="22">
        <f>SUM(O193:O195)</f>
        <v>0</v>
      </c>
      <c r="P191" s="22">
        <f>SUM(P193:P195)</f>
        <v>0</v>
      </c>
      <c r="Q191" s="22">
        <f>SUM(Q193:Q195)</f>
        <v>0</v>
      </c>
      <c r="R191" s="22">
        <f t="shared" si="227"/>
        <v>0</v>
      </c>
      <c r="S191" s="22">
        <f>SUM(S193:S195)</f>
        <v>0</v>
      </c>
      <c r="T191" s="22">
        <f>SUM(T193:T195)</f>
        <v>0</v>
      </c>
      <c r="U191" s="22">
        <f>SUM(U193:U195)</f>
        <v>0</v>
      </c>
      <c r="V191" s="29">
        <f t="shared" si="201"/>
        <v>0</v>
      </c>
    </row>
    <row r="192" spans="1:101" ht="18.75">
      <c r="A192" s="30"/>
      <c r="B192" s="50" t="s">
        <v>14</v>
      </c>
      <c r="C192" s="24"/>
      <c r="D192" s="24"/>
      <c r="E192" s="24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9"/>
    </row>
    <row r="193" spans="1:101" ht="124.5" customHeight="1">
      <c r="A193" s="30"/>
      <c r="B193" s="95" t="s">
        <v>230</v>
      </c>
      <c r="C193" s="42" t="s">
        <v>214</v>
      </c>
      <c r="D193" s="43" t="s">
        <v>56</v>
      </c>
      <c r="E193" s="26" t="s">
        <v>94</v>
      </c>
      <c r="F193" s="22">
        <f t="shared" ref="F193:F194" si="228">G193+H193+I193</f>
        <v>2521.9</v>
      </c>
      <c r="G193" s="58">
        <v>75.7</v>
      </c>
      <c r="H193" s="58">
        <v>2446.1999999999998</v>
      </c>
      <c r="I193" s="58"/>
      <c r="J193" s="22">
        <f t="shared" ref="J193" si="229">K193+L193+M193</f>
        <v>0</v>
      </c>
      <c r="K193" s="58">
        <v>0</v>
      </c>
      <c r="L193" s="58">
        <v>0</v>
      </c>
      <c r="M193" s="58"/>
      <c r="N193" s="22">
        <f t="shared" ref="N193" si="230">O193+P193+Q193</f>
        <v>0</v>
      </c>
      <c r="O193" s="58">
        <v>0</v>
      </c>
      <c r="P193" s="58">
        <v>0</v>
      </c>
      <c r="Q193" s="58"/>
      <c r="R193" s="22">
        <f t="shared" ref="R193" si="231">S193+T193+U193</f>
        <v>0</v>
      </c>
      <c r="S193" s="58">
        <v>0</v>
      </c>
      <c r="T193" s="58"/>
      <c r="U193" s="58"/>
      <c r="V193" s="29">
        <f t="shared" si="201"/>
        <v>0</v>
      </c>
    </row>
    <row r="194" spans="1:101" ht="114.75" customHeight="1">
      <c r="A194" s="30"/>
      <c r="B194" s="146" t="s">
        <v>412</v>
      </c>
      <c r="C194" s="42" t="s">
        <v>214</v>
      </c>
      <c r="D194" s="43" t="s">
        <v>56</v>
      </c>
      <c r="E194" s="26" t="s">
        <v>411</v>
      </c>
      <c r="F194" s="22">
        <f t="shared" si="228"/>
        <v>10000</v>
      </c>
      <c r="G194" s="58">
        <v>10000</v>
      </c>
      <c r="H194" s="58"/>
      <c r="I194" s="58"/>
      <c r="J194" s="22"/>
      <c r="K194" s="58"/>
      <c r="L194" s="58"/>
      <c r="M194" s="58"/>
      <c r="N194" s="22"/>
      <c r="O194" s="58"/>
      <c r="P194" s="58"/>
      <c r="Q194" s="58"/>
      <c r="R194" s="22"/>
      <c r="S194" s="58"/>
      <c r="T194" s="58"/>
      <c r="U194" s="58"/>
      <c r="V194" s="29"/>
    </row>
    <row r="195" spans="1:101" ht="151.5" customHeight="1">
      <c r="A195" s="30"/>
      <c r="B195" s="32" t="s">
        <v>215</v>
      </c>
      <c r="C195" s="42" t="s">
        <v>214</v>
      </c>
      <c r="D195" s="43" t="s">
        <v>56</v>
      </c>
      <c r="E195" s="26" t="s">
        <v>146</v>
      </c>
      <c r="F195" s="22">
        <f t="shared" si="223"/>
        <v>16159.4</v>
      </c>
      <c r="G195" s="58">
        <v>484.8</v>
      </c>
      <c r="H195" s="58">
        <v>15674.6</v>
      </c>
      <c r="I195" s="58"/>
      <c r="J195" s="22">
        <f t="shared" ref="J195" si="232">K195+L195+M195</f>
        <v>0</v>
      </c>
      <c r="K195" s="58">
        <v>0</v>
      </c>
      <c r="L195" s="58">
        <v>0</v>
      </c>
      <c r="M195" s="58"/>
      <c r="N195" s="22">
        <f t="shared" ref="N195" si="233">O195+P195+Q195</f>
        <v>0</v>
      </c>
      <c r="O195" s="58">
        <v>0</v>
      </c>
      <c r="P195" s="58">
        <v>0</v>
      </c>
      <c r="Q195" s="58"/>
      <c r="R195" s="22">
        <f t="shared" ref="R195" si="234">S195+T195+U195</f>
        <v>0</v>
      </c>
      <c r="S195" s="58">
        <v>0</v>
      </c>
      <c r="T195" s="58"/>
      <c r="U195" s="58"/>
      <c r="V195" s="29">
        <f t="shared" si="201"/>
        <v>0</v>
      </c>
      <c r="X195" s="13"/>
    </row>
    <row r="196" spans="1:101" ht="65.25" customHeight="1">
      <c r="A196" s="7" t="s">
        <v>86</v>
      </c>
      <c r="B196" s="20" t="s">
        <v>226</v>
      </c>
      <c r="C196" s="28" t="s">
        <v>12</v>
      </c>
      <c r="D196" s="55" t="s">
        <v>12</v>
      </c>
      <c r="E196" s="28" t="s">
        <v>12</v>
      </c>
      <c r="F196" s="22">
        <f t="shared" si="223"/>
        <v>75678.600000000006</v>
      </c>
      <c r="G196" s="22">
        <f>SUM(G198:G205)</f>
        <v>3020.3</v>
      </c>
      <c r="H196" s="22">
        <f t="shared" ref="H196:I196" si="235">SUM(H198:H205)</f>
        <v>72658.3</v>
      </c>
      <c r="I196" s="22">
        <f t="shared" si="235"/>
        <v>0</v>
      </c>
      <c r="J196" s="22">
        <f t="shared" ref="J196" si="236">SUM(J198:J204)</f>
        <v>0</v>
      </c>
      <c r="K196" s="22">
        <f>SUM(K198:K205)</f>
        <v>0</v>
      </c>
      <c r="L196" s="22">
        <f t="shared" ref="L196:M196" si="237">SUM(L198:L205)</f>
        <v>0</v>
      </c>
      <c r="M196" s="22">
        <f t="shared" si="237"/>
        <v>0</v>
      </c>
      <c r="N196" s="22">
        <f t="shared" ref="N196" si="238">O196+P196+Q196</f>
        <v>0</v>
      </c>
      <c r="O196" s="22">
        <f>SUM(O198:O205)</f>
        <v>0</v>
      </c>
      <c r="P196" s="22">
        <f t="shared" ref="P196:Q196" si="239">SUM(P198:P205)</f>
        <v>0</v>
      </c>
      <c r="Q196" s="22">
        <f t="shared" si="239"/>
        <v>0</v>
      </c>
      <c r="R196" s="22">
        <f t="shared" ref="R196" si="240">S196+T196+U196</f>
        <v>0</v>
      </c>
      <c r="S196" s="22">
        <f>SUM(S198:S205)</f>
        <v>0</v>
      </c>
      <c r="T196" s="22">
        <f t="shared" ref="T196:U196" si="241">SUM(T198:T205)</f>
        <v>0</v>
      </c>
      <c r="U196" s="22">
        <f t="shared" si="241"/>
        <v>0</v>
      </c>
      <c r="V196" s="29">
        <f t="shared" si="201"/>
        <v>0</v>
      </c>
    </row>
    <row r="197" spans="1:101" ht="18.75">
      <c r="A197" s="30"/>
      <c r="B197" s="32" t="s">
        <v>14</v>
      </c>
      <c r="C197" s="24"/>
      <c r="D197" s="33"/>
      <c r="E197" s="24"/>
      <c r="F197" s="22"/>
      <c r="G197" s="58"/>
      <c r="H197" s="58"/>
      <c r="I197" s="58"/>
      <c r="J197" s="22"/>
      <c r="K197" s="58"/>
      <c r="L197" s="58"/>
      <c r="M197" s="58"/>
      <c r="N197" s="22"/>
      <c r="O197" s="58"/>
      <c r="P197" s="58"/>
      <c r="Q197" s="58"/>
      <c r="R197" s="22"/>
      <c r="S197" s="58"/>
      <c r="T197" s="58"/>
      <c r="U197" s="58"/>
      <c r="V197" s="29"/>
    </row>
    <row r="198" spans="1:101" ht="115.5">
      <c r="A198" s="30"/>
      <c r="B198" s="32" t="s">
        <v>216</v>
      </c>
      <c r="C198" s="26" t="s">
        <v>214</v>
      </c>
      <c r="D198" s="27" t="s">
        <v>56</v>
      </c>
      <c r="E198" s="26" t="s">
        <v>136</v>
      </c>
      <c r="F198" s="22">
        <f t="shared" si="223"/>
        <v>0</v>
      </c>
      <c r="G198" s="58">
        <v>0</v>
      </c>
      <c r="H198" s="58">
        <v>0</v>
      </c>
      <c r="I198" s="58"/>
      <c r="J198" s="22">
        <f t="shared" ref="J198:J203" si="242">K198+L198+M198</f>
        <v>0</v>
      </c>
      <c r="K198" s="58">
        <v>0</v>
      </c>
      <c r="L198" s="58">
        <v>0</v>
      </c>
      <c r="M198" s="58"/>
      <c r="N198" s="22">
        <f t="shared" ref="N198:N203" si="243">O198+P198+Q198</f>
        <v>0</v>
      </c>
      <c r="O198" s="58">
        <v>0</v>
      </c>
      <c r="P198" s="58"/>
      <c r="Q198" s="58"/>
      <c r="R198" s="22">
        <f t="shared" ref="R198:R203" si="244">S198+T198+U198</f>
        <v>0</v>
      </c>
      <c r="S198" s="58">
        <v>0</v>
      </c>
      <c r="T198" s="58"/>
      <c r="U198" s="58"/>
      <c r="V198" s="29" t="e">
        <f t="shared" si="201"/>
        <v>#DIV/0!</v>
      </c>
    </row>
    <row r="199" spans="1:101" ht="115.5">
      <c r="A199" s="30"/>
      <c r="B199" s="32" t="s">
        <v>217</v>
      </c>
      <c r="C199" s="26" t="s">
        <v>214</v>
      </c>
      <c r="D199" s="27" t="s">
        <v>56</v>
      </c>
      <c r="E199" s="65" t="s">
        <v>147</v>
      </c>
      <c r="F199" s="22">
        <f t="shared" si="223"/>
        <v>21880.5</v>
      </c>
      <c r="G199" s="58">
        <v>656.4</v>
      </c>
      <c r="H199" s="58">
        <v>21224.1</v>
      </c>
      <c r="I199" s="58"/>
      <c r="J199" s="22">
        <f t="shared" si="242"/>
        <v>0</v>
      </c>
      <c r="K199" s="58">
        <v>0</v>
      </c>
      <c r="L199" s="58">
        <v>0</v>
      </c>
      <c r="M199" s="58"/>
      <c r="N199" s="22">
        <f t="shared" si="243"/>
        <v>0</v>
      </c>
      <c r="O199" s="58">
        <v>0</v>
      </c>
      <c r="P199" s="58">
        <v>0</v>
      </c>
      <c r="Q199" s="58"/>
      <c r="R199" s="22">
        <f t="shared" si="244"/>
        <v>0</v>
      </c>
      <c r="S199" s="58">
        <v>0</v>
      </c>
      <c r="T199" s="58"/>
      <c r="U199" s="58"/>
      <c r="V199" s="29">
        <f t="shared" si="201"/>
        <v>0</v>
      </c>
    </row>
    <row r="200" spans="1:101" ht="84" customHeight="1">
      <c r="A200" s="30"/>
      <c r="B200" s="32" t="s">
        <v>148</v>
      </c>
      <c r="C200" s="26" t="s">
        <v>218</v>
      </c>
      <c r="D200" s="27" t="s">
        <v>169</v>
      </c>
      <c r="E200" s="26" t="s">
        <v>149</v>
      </c>
      <c r="F200" s="22">
        <f t="shared" si="223"/>
        <v>0</v>
      </c>
      <c r="G200" s="58">
        <v>0</v>
      </c>
      <c r="H200" s="58">
        <v>0</v>
      </c>
      <c r="I200" s="58"/>
      <c r="J200" s="22">
        <f t="shared" si="242"/>
        <v>0</v>
      </c>
      <c r="K200" s="58"/>
      <c r="L200" s="58"/>
      <c r="M200" s="58"/>
      <c r="N200" s="22">
        <f t="shared" si="243"/>
        <v>0</v>
      </c>
      <c r="O200" s="58">
        <v>0</v>
      </c>
      <c r="P200" s="58">
        <v>0</v>
      </c>
      <c r="Q200" s="58"/>
      <c r="R200" s="22">
        <f t="shared" si="244"/>
        <v>0</v>
      </c>
      <c r="S200" s="58">
        <v>0</v>
      </c>
      <c r="T200" s="58"/>
      <c r="U200" s="58"/>
      <c r="V200" s="29" t="e">
        <f t="shared" si="201"/>
        <v>#DIV/0!</v>
      </c>
    </row>
    <row r="201" spans="1:101" ht="135" customHeight="1">
      <c r="A201" s="30"/>
      <c r="B201" s="32" t="s">
        <v>286</v>
      </c>
      <c r="C201" s="26" t="s">
        <v>214</v>
      </c>
      <c r="D201" s="27" t="s">
        <v>56</v>
      </c>
      <c r="E201" s="26" t="s">
        <v>285</v>
      </c>
      <c r="F201" s="22">
        <f t="shared" si="223"/>
        <v>0</v>
      </c>
      <c r="G201" s="58">
        <v>0</v>
      </c>
      <c r="H201" s="58">
        <v>0</v>
      </c>
      <c r="I201" s="58"/>
      <c r="J201" s="22">
        <f t="shared" si="242"/>
        <v>0</v>
      </c>
      <c r="K201" s="58">
        <v>0</v>
      </c>
      <c r="L201" s="58">
        <v>0</v>
      </c>
      <c r="M201" s="58"/>
      <c r="N201" s="22">
        <f t="shared" si="243"/>
        <v>0</v>
      </c>
      <c r="O201" s="58">
        <v>0</v>
      </c>
      <c r="P201" s="58">
        <v>0</v>
      </c>
      <c r="Q201" s="58"/>
      <c r="R201" s="22">
        <f t="shared" si="244"/>
        <v>0</v>
      </c>
      <c r="S201" s="58">
        <v>0</v>
      </c>
      <c r="T201" s="58"/>
      <c r="U201" s="58"/>
      <c r="V201" s="29" t="e">
        <f t="shared" si="201"/>
        <v>#DIV/0!</v>
      </c>
    </row>
    <row r="202" spans="1:101" ht="153.75" customHeight="1">
      <c r="A202" s="30"/>
      <c r="B202" s="32" t="s">
        <v>342</v>
      </c>
      <c r="C202" s="26" t="s">
        <v>214</v>
      </c>
      <c r="D202" s="27" t="s">
        <v>56</v>
      </c>
      <c r="E202" s="26" t="s">
        <v>341</v>
      </c>
      <c r="F202" s="22">
        <f t="shared" si="223"/>
        <v>13550.7</v>
      </c>
      <c r="G202" s="58">
        <v>406.5</v>
      </c>
      <c r="H202" s="58">
        <v>13144.2</v>
      </c>
      <c r="I202" s="58"/>
      <c r="J202" s="22">
        <f t="shared" si="242"/>
        <v>0</v>
      </c>
      <c r="K202" s="58">
        <v>0</v>
      </c>
      <c r="L202" s="58">
        <v>0</v>
      </c>
      <c r="M202" s="58"/>
      <c r="N202" s="22">
        <f t="shared" si="243"/>
        <v>0</v>
      </c>
      <c r="O202" s="58">
        <v>0</v>
      </c>
      <c r="P202" s="58">
        <v>0</v>
      </c>
      <c r="Q202" s="58"/>
      <c r="R202" s="22">
        <f t="shared" si="244"/>
        <v>0</v>
      </c>
      <c r="S202" s="58"/>
      <c r="T202" s="58"/>
      <c r="U202" s="58"/>
      <c r="V202" s="29">
        <f t="shared" si="201"/>
        <v>0</v>
      </c>
    </row>
    <row r="203" spans="1:101" ht="86.25" customHeight="1">
      <c r="A203" s="30"/>
      <c r="B203" s="32" t="s">
        <v>171</v>
      </c>
      <c r="C203" s="26" t="s">
        <v>219</v>
      </c>
      <c r="D203" s="27" t="s">
        <v>87</v>
      </c>
      <c r="E203" s="26" t="s">
        <v>170</v>
      </c>
      <c r="F203" s="22">
        <f t="shared" si="223"/>
        <v>39474.199999999997</v>
      </c>
      <c r="G203" s="58">
        <v>1184.2</v>
      </c>
      <c r="H203" s="58">
        <v>38290</v>
      </c>
      <c r="I203" s="58"/>
      <c r="J203" s="22">
        <f t="shared" si="242"/>
        <v>0</v>
      </c>
      <c r="K203" s="58">
        <v>0</v>
      </c>
      <c r="L203" s="58">
        <v>0</v>
      </c>
      <c r="M203" s="58"/>
      <c r="N203" s="22">
        <f t="shared" si="243"/>
        <v>0</v>
      </c>
      <c r="O203" s="58">
        <v>0</v>
      </c>
      <c r="P203" s="58">
        <v>0</v>
      </c>
      <c r="Q203" s="58"/>
      <c r="R203" s="22">
        <f t="shared" si="244"/>
        <v>0</v>
      </c>
      <c r="S203" s="58">
        <v>0</v>
      </c>
      <c r="T203" s="58"/>
      <c r="U203" s="58"/>
      <c r="V203" s="29">
        <f t="shared" si="201"/>
        <v>0</v>
      </c>
    </row>
    <row r="204" spans="1:101" ht="91.5" customHeight="1">
      <c r="A204" s="30"/>
      <c r="B204" s="32" t="s">
        <v>88</v>
      </c>
      <c r="C204" s="26" t="s">
        <v>219</v>
      </c>
      <c r="D204" s="27" t="s">
        <v>87</v>
      </c>
      <c r="E204" s="26" t="s">
        <v>150</v>
      </c>
      <c r="F204" s="22">
        <f t="shared" si="223"/>
        <v>0</v>
      </c>
      <c r="G204" s="58">
        <v>0</v>
      </c>
      <c r="H204" s="58"/>
      <c r="I204" s="58"/>
      <c r="J204" s="22">
        <f t="shared" ref="J204:J206" si="245">K204+L204+M204</f>
        <v>0</v>
      </c>
      <c r="K204" s="58">
        <v>0</v>
      </c>
      <c r="L204" s="58"/>
      <c r="M204" s="58"/>
      <c r="N204" s="22">
        <f t="shared" ref="N204:N207" si="246">O204+P204+Q204</f>
        <v>0</v>
      </c>
      <c r="O204" s="58">
        <v>0</v>
      </c>
      <c r="P204" s="58"/>
      <c r="Q204" s="58"/>
      <c r="R204" s="22">
        <f t="shared" ref="R204:R205" si="247">S204+T204+U204</f>
        <v>0</v>
      </c>
      <c r="S204" s="58">
        <v>0</v>
      </c>
      <c r="T204" s="58"/>
      <c r="U204" s="58"/>
      <c r="V204" s="29" t="e">
        <f t="shared" si="201"/>
        <v>#DIV/0!</v>
      </c>
    </row>
    <row r="205" spans="1:101" ht="90" customHeight="1">
      <c r="A205" s="30"/>
      <c r="B205" s="32" t="s">
        <v>88</v>
      </c>
      <c r="C205" s="26" t="s">
        <v>219</v>
      </c>
      <c r="D205" s="144" t="s">
        <v>87</v>
      </c>
      <c r="E205" s="26" t="s">
        <v>420</v>
      </c>
      <c r="F205" s="22">
        <f t="shared" si="223"/>
        <v>773.2</v>
      </c>
      <c r="G205" s="58">
        <v>773.2</v>
      </c>
      <c r="H205" s="58"/>
      <c r="I205" s="58"/>
      <c r="J205" s="22">
        <f t="shared" si="245"/>
        <v>0</v>
      </c>
      <c r="K205" s="58"/>
      <c r="L205" s="58"/>
      <c r="M205" s="58"/>
      <c r="N205" s="22">
        <f t="shared" si="246"/>
        <v>0</v>
      </c>
      <c r="O205" s="58"/>
      <c r="P205" s="58"/>
      <c r="Q205" s="58"/>
      <c r="R205" s="22">
        <f t="shared" si="247"/>
        <v>0</v>
      </c>
      <c r="S205" s="58"/>
      <c r="T205" s="58"/>
      <c r="U205" s="58"/>
      <c r="V205" s="29">
        <f t="shared" si="201"/>
        <v>0</v>
      </c>
    </row>
    <row r="206" spans="1:101" s="54" customFormat="1" ht="46.5" customHeight="1">
      <c r="A206" s="14" t="s">
        <v>89</v>
      </c>
      <c r="B206" s="49" t="s">
        <v>464</v>
      </c>
      <c r="C206" s="16" t="s">
        <v>12</v>
      </c>
      <c r="D206" s="16" t="s">
        <v>12</v>
      </c>
      <c r="E206" s="16" t="s">
        <v>12</v>
      </c>
      <c r="F206" s="36">
        <f t="shared" si="223"/>
        <v>23596.1</v>
      </c>
      <c r="G206" s="36">
        <f>G207</f>
        <v>7012.9</v>
      </c>
      <c r="H206" s="36">
        <f>H207</f>
        <v>16583.2</v>
      </c>
      <c r="I206" s="36">
        <f>I207</f>
        <v>0</v>
      </c>
      <c r="J206" s="36">
        <f t="shared" si="245"/>
        <v>17096.099999999999</v>
      </c>
      <c r="K206" s="36">
        <f>K207</f>
        <v>512.9</v>
      </c>
      <c r="L206" s="36">
        <f>L207</f>
        <v>16583.2</v>
      </c>
      <c r="M206" s="36">
        <f>M207</f>
        <v>0</v>
      </c>
      <c r="N206" s="36">
        <f t="shared" si="246"/>
        <v>2500</v>
      </c>
      <c r="O206" s="36">
        <f>O207</f>
        <v>2500</v>
      </c>
      <c r="P206" s="36">
        <f>P207</f>
        <v>0</v>
      </c>
      <c r="Q206" s="36">
        <f>Q207</f>
        <v>0</v>
      </c>
      <c r="R206" s="36">
        <f>S206+T206+U206</f>
        <v>2500</v>
      </c>
      <c r="S206" s="36">
        <f>S207</f>
        <v>2500</v>
      </c>
      <c r="T206" s="36">
        <f>T207</f>
        <v>0</v>
      </c>
      <c r="U206" s="36">
        <f>U207</f>
        <v>0</v>
      </c>
      <c r="V206" s="37">
        <f t="shared" si="201"/>
        <v>0.72499999999999998</v>
      </c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</row>
    <row r="207" spans="1:101" ht="77.25" customHeight="1">
      <c r="A207" s="7" t="s">
        <v>91</v>
      </c>
      <c r="B207" s="20" t="s">
        <v>221</v>
      </c>
      <c r="C207" s="28" t="s">
        <v>12</v>
      </c>
      <c r="D207" s="28" t="s">
        <v>12</v>
      </c>
      <c r="E207" s="28" t="s">
        <v>12</v>
      </c>
      <c r="F207" s="22">
        <f t="shared" si="223"/>
        <v>23596.1</v>
      </c>
      <c r="G207" s="22">
        <f>SUM(G209:G212)</f>
        <v>7012.9</v>
      </c>
      <c r="H207" s="22">
        <f t="shared" ref="H207:I207" si="248">SUM(H209:H212)</f>
        <v>16583.2</v>
      </c>
      <c r="I207" s="22">
        <f t="shared" si="248"/>
        <v>0</v>
      </c>
      <c r="J207" s="22">
        <f>K207+L207+M207</f>
        <v>17096.099999999999</v>
      </c>
      <c r="K207" s="22">
        <f>SUM(K209:K212)</f>
        <v>512.9</v>
      </c>
      <c r="L207" s="22">
        <f t="shared" ref="L207:M207" si="249">SUM(L209:L212)</f>
        <v>16583.2</v>
      </c>
      <c r="M207" s="22">
        <f t="shared" si="249"/>
        <v>0</v>
      </c>
      <c r="N207" s="22">
        <f t="shared" si="246"/>
        <v>2500</v>
      </c>
      <c r="O207" s="22">
        <f>SUM(O209:O212)</f>
        <v>2500</v>
      </c>
      <c r="P207" s="22">
        <f t="shared" ref="P207:Q207" si="250">SUM(P209:P212)</f>
        <v>0</v>
      </c>
      <c r="Q207" s="22">
        <f t="shared" si="250"/>
        <v>0</v>
      </c>
      <c r="R207" s="22">
        <f>S207+T207+U207</f>
        <v>2500</v>
      </c>
      <c r="S207" s="22">
        <f>SUM(S209:S212)</f>
        <v>2500</v>
      </c>
      <c r="T207" s="22">
        <f t="shared" ref="T207:U207" si="251">SUM(T209:T212)</f>
        <v>0</v>
      </c>
      <c r="U207" s="22">
        <f t="shared" si="251"/>
        <v>0</v>
      </c>
      <c r="V207" s="29">
        <f t="shared" si="201"/>
        <v>0.72499999999999998</v>
      </c>
    </row>
    <row r="208" spans="1:101" ht="15.75" customHeight="1">
      <c r="A208" s="30"/>
      <c r="B208" s="50" t="s">
        <v>14</v>
      </c>
      <c r="C208" s="24"/>
      <c r="D208" s="24"/>
      <c r="E208" s="24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9"/>
    </row>
    <row r="209" spans="1:101" ht="107.25" customHeight="1">
      <c r="A209" s="30"/>
      <c r="B209" s="32" t="s">
        <v>220</v>
      </c>
      <c r="C209" s="26" t="s">
        <v>214</v>
      </c>
      <c r="D209" s="27" t="s">
        <v>56</v>
      </c>
      <c r="E209" s="26" t="s">
        <v>283</v>
      </c>
      <c r="F209" s="22">
        <f t="shared" si="223"/>
        <v>17096.099999999999</v>
      </c>
      <c r="G209" s="58">
        <v>512.9</v>
      </c>
      <c r="H209" s="58">
        <v>16583.2</v>
      </c>
      <c r="I209" s="58"/>
      <c r="J209" s="22">
        <f t="shared" ref="J209:J211" si="252">K209+L209+M209</f>
        <v>17096.099999999999</v>
      </c>
      <c r="K209" s="58">
        <v>512.88</v>
      </c>
      <c r="L209" s="58">
        <v>16583.2</v>
      </c>
      <c r="M209" s="58"/>
      <c r="N209" s="22">
        <f t="shared" ref="N209:N212" si="253">O209+P209+Q209</f>
        <v>0</v>
      </c>
      <c r="O209" s="58">
        <v>0</v>
      </c>
      <c r="P209" s="58">
        <v>0</v>
      </c>
      <c r="Q209" s="58"/>
      <c r="R209" s="22">
        <f t="shared" ref="R209:R211" si="254">S209+T209+U209</f>
        <v>0</v>
      </c>
      <c r="S209" s="58">
        <v>0</v>
      </c>
      <c r="T209" s="58"/>
      <c r="U209" s="58"/>
      <c r="V209" s="29">
        <f t="shared" si="201"/>
        <v>1</v>
      </c>
    </row>
    <row r="210" spans="1:101" ht="107.25" customHeight="1">
      <c r="A210" s="30"/>
      <c r="B210" s="32" t="s">
        <v>220</v>
      </c>
      <c r="C210" s="26" t="s">
        <v>214</v>
      </c>
      <c r="D210" s="144" t="s">
        <v>56</v>
      </c>
      <c r="E210" s="26" t="s">
        <v>418</v>
      </c>
      <c r="F210" s="22">
        <f t="shared" si="223"/>
        <v>4000</v>
      </c>
      <c r="G210" s="58">
        <v>4000</v>
      </c>
      <c r="H210" s="58"/>
      <c r="I210" s="58"/>
      <c r="J210" s="22">
        <f t="shared" si="252"/>
        <v>0</v>
      </c>
      <c r="K210" s="58"/>
      <c r="L210" s="58"/>
      <c r="M210" s="58"/>
      <c r="N210" s="22">
        <f t="shared" si="253"/>
        <v>0</v>
      </c>
      <c r="O210" s="58"/>
      <c r="P210" s="58"/>
      <c r="Q210" s="58"/>
      <c r="R210" s="22">
        <f t="shared" si="254"/>
        <v>0</v>
      </c>
      <c r="S210" s="58"/>
      <c r="T210" s="58"/>
      <c r="U210" s="58"/>
      <c r="V210" s="29">
        <f t="shared" si="201"/>
        <v>0</v>
      </c>
    </row>
    <row r="211" spans="1:101" ht="99.75" customHeight="1">
      <c r="A211" s="30"/>
      <c r="B211" s="32" t="s">
        <v>234</v>
      </c>
      <c r="C211" s="26" t="s">
        <v>214</v>
      </c>
      <c r="D211" s="27" t="s">
        <v>56</v>
      </c>
      <c r="E211" s="26" t="s">
        <v>284</v>
      </c>
      <c r="F211" s="22">
        <f t="shared" si="223"/>
        <v>2500</v>
      </c>
      <c r="G211" s="58">
        <v>2500</v>
      </c>
      <c r="H211" s="58"/>
      <c r="I211" s="58"/>
      <c r="J211" s="22">
        <f t="shared" si="252"/>
        <v>0</v>
      </c>
      <c r="K211" s="58"/>
      <c r="L211" s="58"/>
      <c r="M211" s="58"/>
      <c r="N211" s="22">
        <f t="shared" si="253"/>
        <v>2500</v>
      </c>
      <c r="O211" s="58">
        <v>2500</v>
      </c>
      <c r="P211" s="58"/>
      <c r="Q211" s="58"/>
      <c r="R211" s="22">
        <f t="shared" si="254"/>
        <v>2500</v>
      </c>
      <c r="S211" s="58">
        <v>2500</v>
      </c>
      <c r="T211" s="58"/>
      <c r="U211" s="58"/>
      <c r="V211" s="29">
        <f t="shared" si="201"/>
        <v>0</v>
      </c>
    </row>
    <row r="212" spans="1:101" ht="102.75" customHeight="1">
      <c r="A212" s="30"/>
      <c r="B212" s="32" t="s">
        <v>234</v>
      </c>
      <c r="C212" s="26" t="s">
        <v>214</v>
      </c>
      <c r="D212" s="27" t="s">
        <v>56</v>
      </c>
      <c r="E212" s="26" t="s">
        <v>284</v>
      </c>
      <c r="F212" s="22">
        <f t="shared" si="223"/>
        <v>0</v>
      </c>
      <c r="G212" s="58">
        <v>0</v>
      </c>
      <c r="H212" s="58"/>
      <c r="I212" s="58"/>
      <c r="J212" s="22">
        <f>K212+L212+M212</f>
        <v>0</v>
      </c>
      <c r="K212" s="58">
        <v>0</v>
      </c>
      <c r="L212" s="58"/>
      <c r="M212" s="58"/>
      <c r="N212" s="22">
        <f t="shared" si="253"/>
        <v>0</v>
      </c>
      <c r="O212" s="58">
        <v>0</v>
      </c>
      <c r="P212" s="58"/>
      <c r="Q212" s="58"/>
      <c r="R212" s="22">
        <f>S212+T212+U212</f>
        <v>0</v>
      </c>
      <c r="S212" s="58">
        <v>0</v>
      </c>
      <c r="T212" s="58"/>
      <c r="U212" s="58"/>
      <c r="V212" s="29" t="e">
        <f t="shared" si="201"/>
        <v>#DIV/0!</v>
      </c>
    </row>
    <row r="213" spans="1:101" s="54" customFormat="1" ht="39.75" customHeight="1">
      <c r="A213" s="49">
        <v>11</v>
      </c>
      <c r="B213" s="49" t="s">
        <v>141</v>
      </c>
      <c r="C213" s="16" t="s">
        <v>12</v>
      </c>
      <c r="D213" s="16" t="s">
        <v>12</v>
      </c>
      <c r="E213" s="56" t="s">
        <v>12</v>
      </c>
      <c r="F213" s="36">
        <f>G213+H213+I213</f>
        <v>2875.7</v>
      </c>
      <c r="G213" s="36">
        <f>G214</f>
        <v>86.3</v>
      </c>
      <c r="H213" s="36">
        <f>H214</f>
        <v>2789.4</v>
      </c>
      <c r="I213" s="36">
        <f>I214</f>
        <v>0</v>
      </c>
      <c r="J213" s="36">
        <f>K213+L213+M213</f>
        <v>0</v>
      </c>
      <c r="K213" s="36">
        <f>K214</f>
        <v>0</v>
      </c>
      <c r="L213" s="36">
        <f>L214</f>
        <v>0</v>
      </c>
      <c r="M213" s="36">
        <f>M214</f>
        <v>0</v>
      </c>
      <c r="N213" s="36">
        <f t="shared" ref="N213:N214" si="255">O213+P213+Q213</f>
        <v>0</v>
      </c>
      <c r="O213" s="36">
        <f>O214</f>
        <v>0</v>
      </c>
      <c r="P213" s="36">
        <f>P214</f>
        <v>0</v>
      </c>
      <c r="Q213" s="36">
        <f>Q214</f>
        <v>0</v>
      </c>
      <c r="R213" s="36">
        <f t="shared" ref="R213:R214" si="256">S213+T213+U213</f>
        <v>0</v>
      </c>
      <c r="S213" s="36">
        <f>S214</f>
        <v>0</v>
      </c>
      <c r="T213" s="36">
        <f>T214</f>
        <v>0</v>
      </c>
      <c r="U213" s="36">
        <f>U214</f>
        <v>0</v>
      </c>
      <c r="V213" s="37">
        <f t="shared" si="201"/>
        <v>0</v>
      </c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</row>
    <row r="214" spans="1:101" s="5" customFormat="1" ht="54.75" customHeight="1">
      <c r="A214" s="19" t="s">
        <v>95</v>
      </c>
      <c r="B214" s="39" t="s">
        <v>96</v>
      </c>
      <c r="C214" s="21" t="s">
        <v>12</v>
      </c>
      <c r="D214" s="21" t="s">
        <v>12</v>
      </c>
      <c r="E214" s="21" t="s">
        <v>12</v>
      </c>
      <c r="F214" s="22">
        <f>G214+H214+I214</f>
        <v>2875.7</v>
      </c>
      <c r="G214" s="22">
        <f>SUM(G216:G217)</f>
        <v>86.3</v>
      </c>
      <c r="H214" s="22">
        <f t="shared" ref="H214" si="257">SUM(H216:H217)</f>
        <v>2789.4</v>
      </c>
      <c r="I214" s="22">
        <f t="shared" ref="I214" si="258">SUM(I216:I217)</f>
        <v>0</v>
      </c>
      <c r="J214" s="22">
        <f>K214+L214+M214</f>
        <v>0</v>
      </c>
      <c r="K214" s="22">
        <f t="shared" ref="K214:M214" si="259">SUM(K216:K217)</f>
        <v>0</v>
      </c>
      <c r="L214" s="22">
        <f t="shared" si="259"/>
        <v>0</v>
      </c>
      <c r="M214" s="22">
        <f t="shared" si="259"/>
        <v>0</v>
      </c>
      <c r="N214" s="22">
        <f t="shared" si="255"/>
        <v>0</v>
      </c>
      <c r="O214" s="22">
        <f t="shared" ref="O214:T214" si="260">SUM(O216:O217)</f>
        <v>0</v>
      </c>
      <c r="P214" s="22">
        <f t="shared" si="260"/>
        <v>0</v>
      </c>
      <c r="Q214" s="22">
        <f t="shared" si="260"/>
        <v>0</v>
      </c>
      <c r="R214" s="22">
        <f t="shared" si="256"/>
        <v>0</v>
      </c>
      <c r="S214" s="22">
        <f t="shared" si="260"/>
        <v>0</v>
      </c>
      <c r="T214" s="22">
        <f t="shared" si="260"/>
        <v>0</v>
      </c>
      <c r="U214" s="22">
        <f t="shared" ref="U214" si="261">SUM(U216:U217)</f>
        <v>0</v>
      </c>
      <c r="V214" s="29">
        <f t="shared" si="201"/>
        <v>0</v>
      </c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</row>
    <row r="215" spans="1:101" ht="18.75">
      <c r="A215" s="10"/>
      <c r="B215" s="53" t="s">
        <v>14</v>
      </c>
      <c r="C215" s="46"/>
      <c r="D215" s="46"/>
      <c r="E215" s="46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9"/>
    </row>
    <row r="216" spans="1:101" ht="77.25" customHeight="1">
      <c r="A216" s="57"/>
      <c r="B216" s="32" t="s">
        <v>97</v>
      </c>
      <c r="C216" s="26" t="s">
        <v>240</v>
      </c>
      <c r="D216" s="27" t="s">
        <v>98</v>
      </c>
      <c r="E216" s="26" t="s">
        <v>99</v>
      </c>
      <c r="F216" s="22">
        <f>G216+H216+I216</f>
        <v>2875.7</v>
      </c>
      <c r="G216" s="58">
        <v>86.3</v>
      </c>
      <c r="H216" s="58">
        <v>2789.4</v>
      </c>
      <c r="I216" s="58"/>
      <c r="J216" s="22">
        <f t="shared" ref="J216:J227" si="262">K216+L216+M216</f>
        <v>0</v>
      </c>
      <c r="K216" s="58"/>
      <c r="L216" s="58"/>
      <c r="M216" s="58"/>
      <c r="N216" s="22">
        <f t="shared" ref="N216:N227" si="263">O216+P216+Q216</f>
        <v>0</v>
      </c>
      <c r="O216" s="58">
        <v>0</v>
      </c>
      <c r="P216" s="58">
        <v>0</v>
      </c>
      <c r="Q216" s="58"/>
      <c r="R216" s="22">
        <f t="shared" ref="R216:R227" si="264">S216+T216+U216</f>
        <v>0</v>
      </c>
      <c r="S216" s="58">
        <v>0</v>
      </c>
      <c r="T216" s="58"/>
      <c r="U216" s="58"/>
      <c r="V216" s="29">
        <f t="shared" si="201"/>
        <v>0</v>
      </c>
    </row>
    <row r="217" spans="1:101" ht="54.75" customHeight="1">
      <c r="A217" s="57"/>
      <c r="B217" s="32" t="s">
        <v>162</v>
      </c>
      <c r="C217" s="26" t="s">
        <v>219</v>
      </c>
      <c r="D217" s="27" t="s">
        <v>87</v>
      </c>
      <c r="E217" s="26" t="s">
        <v>140</v>
      </c>
      <c r="F217" s="22">
        <f>G217+H217+I217</f>
        <v>0</v>
      </c>
      <c r="G217" s="58">
        <v>0</v>
      </c>
      <c r="H217" s="58">
        <v>0</v>
      </c>
      <c r="I217" s="58"/>
      <c r="J217" s="22">
        <f t="shared" si="262"/>
        <v>0</v>
      </c>
      <c r="K217" s="58">
        <v>0</v>
      </c>
      <c r="L217" s="58">
        <v>0</v>
      </c>
      <c r="M217" s="58"/>
      <c r="N217" s="22">
        <f t="shared" si="263"/>
        <v>0</v>
      </c>
      <c r="O217" s="58">
        <v>0</v>
      </c>
      <c r="P217" s="58">
        <v>0</v>
      </c>
      <c r="Q217" s="58"/>
      <c r="R217" s="22">
        <f t="shared" si="264"/>
        <v>0</v>
      </c>
      <c r="S217" s="58">
        <v>0</v>
      </c>
      <c r="T217" s="58"/>
      <c r="U217" s="58"/>
      <c r="V217" s="29" t="e">
        <f t="shared" si="201"/>
        <v>#DIV/0!</v>
      </c>
    </row>
    <row r="218" spans="1:101" ht="42" customHeight="1">
      <c r="A218" s="80" t="s">
        <v>320</v>
      </c>
      <c r="B218" s="49" t="s">
        <v>321</v>
      </c>
      <c r="C218" s="16" t="s">
        <v>12</v>
      </c>
      <c r="D218" s="16" t="s">
        <v>12</v>
      </c>
      <c r="E218" s="56" t="s">
        <v>12</v>
      </c>
      <c r="F218" s="36">
        <f>G218+H218+I218</f>
        <v>59474.9</v>
      </c>
      <c r="G218" s="81">
        <f>G219+G225</f>
        <v>1784.3</v>
      </c>
      <c r="H218" s="81">
        <f>H219+H225</f>
        <v>57690.6</v>
      </c>
      <c r="I218" s="81">
        <f t="shared" ref="I218" si="265">I219+I225</f>
        <v>0</v>
      </c>
      <c r="J218" s="36">
        <f t="shared" si="262"/>
        <v>0</v>
      </c>
      <c r="K218" s="81">
        <f>K219+K225</f>
        <v>0</v>
      </c>
      <c r="L218" s="81">
        <f t="shared" ref="L218:M218" si="266">L219+L225</f>
        <v>0</v>
      </c>
      <c r="M218" s="81">
        <f t="shared" si="266"/>
        <v>0</v>
      </c>
      <c r="N218" s="36">
        <f t="shared" si="263"/>
        <v>0</v>
      </c>
      <c r="O218" s="81">
        <f>O219+O225</f>
        <v>0</v>
      </c>
      <c r="P218" s="81">
        <f t="shared" ref="P218:Q218" si="267">P219+P225</f>
        <v>0</v>
      </c>
      <c r="Q218" s="81">
        <f t="shared" si="267"/>
        <v>0</v>
      </c>
      <c r="R218" s="36">
        <f t="shared" si="264"/>
        <v>0</v>
      </c>
      <c r="S218" s="81">
        <f>S219+S225</f>
        <v>0</v>
      </c>
      <c r="T218" s="81">
        <f t="shared" ref="T218:U218" si="268">T219+T225</f>
        <v>0</v>
      </c>
      <c r="U218" s="81">
        <f t="shared" si="268"/>
        <v>0</v>
      </c>
      <c r="V218" s="37">
        <f t="shared" si="201"/>
        <v>0</v>
      </c>
    </row>
    <row r="219" spans="1:101" ht="55.5" customHeight="1">
      <c r="A219" s="10" t="s">
        <v>322</v>
      </c>
      <c r="B219" s="39" t="s">
        <v>327</v>
      </c>
      <c r="C219" s="21" t="s">
        <v>12</v>
      </c>
      <c r="D219" s="21" t="s">
        <v>12</v>
      </c>
      <c r="E219" s="21" t="s">
        <v>12</v>
      </c>
      <c r="F219" s="22">
        <f>G219+H219+I219</f>
        <v>59474.9</v>
      </c>
      <c r="G219" s="58">
        <f>G221+G222+G223+G224</f>
        <v>1784.3</v>
      </c>
      <c r="H219" s="58">
        <f t="shared" ref="H219:I219" si="269">H221+H222+H223+H224</f>
        <v>57690.6</v>
      </c>
      <c r="I219" s="58">
        <f t="shared" si="269"/>
        <v>0</v>
      </c>
      <c r="J219" s="22">
        <f t="shared" si="262"/>
        <v>0</v>
      </c>
      <c r="K219" s="58">
        <f>K221+K222+K223+K224</f>
        <v>0</v>
      </c>
      <c r="L219" s="58">
        <f t="shared" ref="L219:M219" si="270">L221+L222+L223+L224</f>
        <v>0</v>
      </c>
      <c r="M219" s="58">
        <f t="shared" si="270"/>
        <v>0</v>
      </c>
      <c r="N219" s="22">
        <f t="shared" si="263"/>
        <v>0</v>
      </c>
      <c r="O219" s="58">
        <f>O221+O222+O223+O224</f>
        <v>0</v>
      </c>
      <c r="P219" s="58">
        <f>P221+P222+P223+P224</f>
        <v>0</v>
      </c>
      <c r="Q219" s="58">
        <f t="shared" ref="Q219" si="271">Q221+Q222+Q223</f>
        <v>0</v>
      </c>
      <c r="R219" s="22">
        <f t="shared" si="264"/>
        <v>0</v>
      </c>
      <c r="S219" s="58">
        <f>S221+S222+S223+S224</f>
        <v>0</v>
      </c>
      <c r="T219" s="58">
        <f t="shared" ref="T219:U219" si="272">T221+T222+T223+T224</f>
        <v>0</v>
      </c>
      <c r="U219" s="58">
        <f t="shared" si="272"/>
        <v>0</v>
      </c>
      <c r="V219" s="29">
        <f t="shared" si="201"/>
        <v>0</v>
      </c>
    </row>
    <row r="220" spans="1:101" ht="17.25" customHeight="1">
      <c r="A220" s="10"/>
      <c r="B220" s="53" t="s">
        <v>14</v>
      </c>
      <c r="C220" s="28"/>
      <c r="D220" s="28"/>
      <c r="E220" s="79"/>
      <c r="F220" s="22"/>
      <c r="G220" s="58"/>
      <c r="H220" s="58"/>
      <c r="I220" s="58"/>
      <c r="J220" s="22"/>
      <c r="K220" s="58"/>
      <c r="L220" s="58"/>
      <c r="M220" s="58"/>
      <c r="N220" s="22"/>
      <c r="O220" s="58"/>
      <c r="P220" s="58"/>
      <c r="Q220" s="58"/>
      <c r="R220" s="22"/>
      <c r="S220" s="58"/>
      <c r="T220" s="58"/>
      <c r="U220" s="58"/>
      <c r="V220" s="29"/>
    </row>
    <row r="221" spans="1:101" ht="60.75" customHeight="1">
      <c r="A221" s="10"/>
      <c r="B221" s="53" t="s">
        <v>324</v>
      </c>
      <c r="C221" s="65" t="s">
        <v>198</v>
      </c>
      <c r="D221" s="139" t="s">
        <v>57</v>
      </c>
      <c r="E221" s="82" t="s">
        <v>323</v>
      </c>
      <c r="F221" s="22">
        <f t="shared" ref="F221:F227" si="273">G221+H221+I221</f>
        <v>0</v>
      </c>
      <c r="G221" s="58">
        <v>0</v>
      </c>
      <c r="H221" s="58">
        <v>0</v>
      </c>
      <c r="I221" s="58"/>
      <c r="J221" s="22">
        <f t="shared" si="262"/>
        <v>0</v>
      </c>
      <c r="K221" s="58">
        <v>0</v>
      </c>
      <c r="L221" s="58">
        <v>0</v>
      </c>
      <c r="M221" s="58"/>
      <c r="N221" s="22">
        <f t="shared" si="263"/>
        <v>0</v>
      </c>
      <c r="O221" s="58">
        <v>0</v>
      </c>
      <c r="P221" s="58"/>
      <c r="Q221" s="58"/>
      <c r="R221" s="22">
        <f t="shared" si="264"/>
        <v>0</v>
      </c>
      <c r="S221" s="58"/>
      <c r="T221" s="58"/>
      <c r="U221" s="58"/>
      <c r="V221" s="29" t="e">
        <f t="shared" si="201"/>
        <v>#DIV/0!</v>
      </c>
    </row>
    <row r="222" spans="1:101" ht="147" customHeight="1">
      <c r="A222" s="10"/>
      <c r="B222" s="53" t="s">
        <v>414</v>
      </c>
      <c r="C222" s="65" t="s">
        <v>198</v>
      </c>
      <c r="D222" s="145" t="s">
        <v>57</v>
      </c>
      <c r="E222" s="82" t="s">
        <v>413</v>
      </c>
      <c r="F222" s="22">
        <f t="shared" si="273"/>
        <v>12371.1</v>
      </c>
      <c r="G222" s="58">
        <v>371.1</v>
      </c>
      <c r="H222" s="58">
        <v>12000</v>
      </c>
      <c r="I222" s="58"/>
      <c r="J222" s="22">
        <f t="shared" si="262"/>
        <v>0</v>
      </c>
      <c r="K222" s="58"/>
      <c r="L222" s="58"/>
      <c r="M222" s="58"/>
      <c r="N222" s="22">
        <f t="shared" si="263"/>
        <v>0</v>
      </c>
      <c r="O222" s="58"/>
      <c r="P222" s="58"/>
      <c r="Q222" s="58"/>
      <c r="R222" s="22">
        <f t="shared" si="264"/>
        <v>0</v>
      </c>
      <c r="S222" s="58"/>
      <c r="T222" s="58"/>
      <c r="U222" s="58"/>
      <c r="V222" s="29">
        <f t="shared" si="201"/>
        <v>0</v>
      </c>
    </row>
    <row r="223" spans="1:101" ht="140.25" customHeight="1">
      <c r="A223" s="10"/>
      <c r="B223" s="53" t="s">
        <v>416</v>
      </c>
      <c r="C223" s="65" t="s">
        <v>198</v>
      </c>
      <c r="D223" s="145" t="s">
        <v>57</v>
      </c>
      <c r="E223" s="82" t="s">
        <v>415</v>
      </c>
      <c r="F223" s="22">
        <f t="shared" si="273"/>
        <v>31639.8</v>
      </c>
      <c r="G223" s="58">
        <v>949.2</v>
      </c>
      <c r="H223" s="58">
        <v>30690.6</v>
      </c>
      <c r="I223" s="58"/>
      <c r="J223" s="22">
        <f t="shared" si="262"/>
        <v>0</v>
      </c>
      <c r="K223" s="58"/>
      <c r="L223" s="58"/>
      <c r="M223" s="58"/>
      <c r="N223" s="22">
        <f t="shared" si="263"/>
        <v>0</v>
      </c>
      <c r="O223" s="58"/>
      <c r="P223" s="58"/>
      <c r="Q223" s="58"/>
      <c r="R223" s="22">
        <f t="shared" si="264"/>
        <v>0</v>
      </c>
      <c r="S223" s="58"/>
      <c r="T223" s="58"/>
      <c r="U223" s="58"/>
      <c r="V223" s="29">
        <f t="shared" si="201"/>
        <v>0</v>
      </c>
    </row>
    <row r="224" spans="1:101" ht="57.75" customHeight="1">
      <c r="A224" s="10"/>
      <c r="B224" s="53" t="s">
        <v>326</v>
      </c>
      <c r="C224" s="65" t="s">
        <v>211</v>
      </c>
      <c r="D224" s="145" t="s">
        <v>78</v>
      </c>
      <c r="E224" s="82" t="s">
        <v>417</v>
      </c>
      <c r="F224" s="22">
        <f t="shared" si="273"/>
        <v>15464</v>
      </c>
      <c r="G224" s="58">
        <v>464</v>
      </c>
      <c r="H224" s="58">
        <v>15000</v>
      </c>
      <c r="I224" s="58"/>
      <c r="J224" s="22"/>
      <c r="K224" s="58"/>
      <c r="L224" s="58"/>
      <c r="M224" s="58"/>
      <c r="N224" s="22"/>
      <c r="O224" s="58"/>
      <c r="P224" s="58"/>
      <c r="Q224" s="58"/>
      <c r="R224" s="22"/>
      <c r="S224" s="58"/>
      <c r="T224" s="58"/>
      <c r="U224" s="58"/>
      <c r="V224" s="29"/>
    </row>
    <row r="225" spans="1:101" ht="54.75" customHeight="1">
      <c r="A225" s="10" t="s">
        <v>328</v>
      </c>
      <c r="B225" s="20" t="s">
        <v>329</v>
      </c>
      <c r="C225" s="21" t="s">
        <v>12</v>
      </c>
      <c r="D225" s="21" t="s">
        <v>12</v>
      </c>
      <c r="E225" s="21" t="s">
        <v>12</v>
      </c>
      <c r="F225" s="22">
        <f t="shared" si="273"/>
        <v>0</v>
      </c>
      <c r="G225" s="58">
        <f>G227</f>
        <v>0</v>
      </c>
      <c r="H225" s="58">
        <f t="shared" ref="H225:I225" si="274">H227</f>
        <v>0</v>
      </c>
      <c r="I225" s="58">
        <f t="shared" si="274"/>
        <v>0</v>
      </c>
      <c r="J225" s="22">
        <f t="shared" si="262"/>
        <v>0</v>
      </c>
      <c r="K225" s="58">
        <f>K227</f>
        <v>0</v>
      </c>
      <c r="L225" s="58">
        <f t="shared" ref="L225:M225" si="275">L227</f>
        <v>0</v>
      </c>
      <c r="M225" s="58">
        <f t="shared" si="275"/>
        <v>0</v>
      </c>
      <c r="N225" s="22">
        <f t="shared" si="263"/>
        <v>0</v>
      </c>
      <c r="O225" s="58">
        <f>O227</f>
        <v>0</v>
      </c>
      <c r="P225" s="58">
        <f t="shared" ref="P225:Q225" si="276">P227</f>
        <v>0</v>
      </c>
      <c r="Q225" s="58">
        <f t="shared" si="276"/>
        <v>0</v>
      </c>
      <c r="R225" s="22">
        <f t="shared" si="264"/>
        <v>0</v>
      </c>
      <c r="S225" s="58">
        <f>S227</f>
        <v>0</v>
      </c>
      <c r="T225" s="58">
        <f t="shared" ref="T225:U225" si="277">T227</f>
        <v>0</v>
      </c>
      <c r="U225" s="58">
        <f t="shared" si="277"/>
        <v>0</v>
      </c>
      <c r="V225" s="29" t="e">
        <f t="shared" si="201"/>
        <v>#DIV/0!</v>
      </c>
    </row>
    <row r="226" spans="1:101" ht="18" customHeight="1">
      <c r="A226" s="10"/>
      <c r="B226" s="53" t="s">
        <v>14</v>
      </c>
      <c r="C226" s="65"/>
      <c r="D226" s="65"/>
      <c r="E226" s="82"/>
      <c r="F226" s="22"/>
      <c r="G226" s="58"/>
      <c r="H226" s="58"/>
      <c r="I226" s="58"/>
      <c r="J226" s="22"/>
      <c r="K226" s="58"/>
      <c r="L226" s="58"/>
      <c r="M226" s="58"/>
      <c r="N226" s="22"/>
      <c r="O226" s="58"/>
      <c r="P226" s="58"/>
      <c r="Q226" s="58"/>
      <c r="R226" s="22"/>
      <c r="S226" s="58"/>
      <c r="T226" s="58"/>
      <c r="U226" s="58"/>
      <c r="V226" s="29"/>
    </row>
    <row r="227" spans="1:101" ht="64.5" customHeight="1">
      <c r="A227" s="10"/>
      <c r="B227" s="53" t="s">
        <v>326</v>
      </c>
      <c r="C227" s="65" t="s">
        <v>211</v>
      </c>
      <c r="D227" s="68" t="s">
        <v>78</v>
      </c>
      <c r="E227" s="82" t="s">
        <v>325</v>
      </c>
      <c r="F227" s="22">
        <f t="shared" si="273"/>
        <v>0</v>
      </c>
      <c r="G227" s="58">
        <v>0</v>
      </c>
      <c r="H227" s="58">
        <v>0</v>
      </c>
      <c r="I227" s="58"/>
      <c r="J227" s="22">
        <f t="shared" si="262"/>
        <v>0</v>
      </c>
      <c r="K227" s="58">
        <v>0</v>
      </c>
      <c r="L227" s="58">
        <v>0</v>
      </c>
      <c r="M227" s="58"/>
      <c r="N227" s="22">
        <f t="shared" si="263"/>
        <v>0</v>
      </c>
      <c r="O227" s="58">
        <v>0</v>
      </c>
      <c r="P227" s="58"/>
      <c r="Q227" s="58"/>
      <c r="R227" s="22">
        <f t="shared" si="264"/>
        <v>0</v>
      </c>
      <c r="S227" s="58"/>
      <c r="T227" s="58"/>
      <c r="U227" s="58"/>
      <c r="V227" s="29" t="e">
        <f t="shared" si="201"/>
        <v>#DIV/0!</v>
      </c>
    </row>
    <row r="228" spans="1:101" s="149" customFormat="1" ht="39" customHeight="1">
      <c r="A228" s="14" t="s">
        <v>397</v>
      </c>
      <c r="B228" s="49" t="s">
        <v>463</v>
      </c>
      <c r="C228" s="16" t="s">
        <v>12</v>
      </c>
      <c r="D228" s="150" t="s">
        <v>12</v>
      </c>
      <c r="E228" s="56" t="s">
        <v>12</v>
      </c>
      <c r="F228" s="36">
        <f>G228+H228+I228</f>
        <v>0</v>
      </c>
      <c r="G228" s="36">
        <f>G229</f>
        <v>0</v>
      </c>
      <c r="H228" s="36">
        <f t="shared" ref="H228:I228" si="278">H229</f>
        <v>0</v>
      </c>
      <c r="I228" s="36">
        <f t="shared" si="278"/>
        <v>0</v>
      </c>
      <c r="J228" s="36">
        <f>K228+L228+M228</f>
        <v>0</v>
      </c>
      <c r="K228" s="36">
        <f>K229</f>
        <v>0</v>
      </c>
      <c r="L228" s="36">
        <f t="shared" ref="L228:M228" si="279">L229</f>
        <v>0</v>
      </c>
      <c r="M228" s="36">
        <f t="shared" si="279"/>
        <v>0</v>
      </c>
      <c r="N228" s="36">
        <f>O228+P228+Q228</f>
        <v>3783789.5</v>
      </c>
      <c r="O228" s="36">
        <f>O229</f>
        <v>189189.5</v>
      </c>
      <c r="P228" s="36">
        <f t="shared" ref="P228:Q228" si="280">P229</f>
        <v>3594600</v>
      </c>
      <c r="Q228" s="36">
        <f t="shared" si="280"/>
        <v>0</v>
      </c>
      <c r="R228" s="36">
        <f>S228+T228+U228</f>
        <v>0</v>
      </c>
      <c r="S228" s="36">
        <f>S229</f>
        <v>0</v>
      </c>
      <c r="T228" s="36">
        <f t="shared" ref="T228:U228" si="281">T229</f>
        <v>0</v>
      </c>
      <c r="U228" s="36">
        <f t="shared" si="281"/>
        <v>0</v>
      </c>
      <c r="V228" s="37" t="e">
        <f t="shared" si="201"/>
        <v>#DIV/0!</v>
      </c>
      <c r="W228" s="148"/>
      <c r="X228" s="148"/>
      <c r="Y228" s="148"/>
      <c r="Z228" s="148"/>
      <c r="AA228" s="148"/>
      <c r="AB228" s="148"/>
      <c r="AC228" s="148"/>
      <c r="AD228" s="148"/>
      <c r="AE228" s="148"/>
      <c r="AF228" s="148"/>
      <c r="AG228" s="148"/>
      <c r="AH228" s="148"/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  <c r="BI228" s="148"/>
      <c r="BJ228" s="148"/>
      <c r="BK228" s="148"/>
      <c r="BL228" s="148"/>
      <c r="BM228" s="148"/>
      <c r="BN228" s="148"/>
      <c r="BO228" s="148"/>
      <c r="BP228" s="148"/>
      <c r="BQ228" s="148"/>
      <c r="BR228" s="148"/>
      <c r="BS228" s="148"/>
      <c r="BT228" s="148"/>
      <c r="BU228" s="148"/>
      <c r="BV228" s="148"/>
      <c r="BW228" s="148"/>
      <c r="BX228" s="148"/>
      <c r="BY228" s="148"/>
      <c r="BZ228" s="148"/>
      <c r="CA228" s="148"/>
      <c r="CB228" s="148"/>
      <c r="CC228" s="148"/>
      <c r="CD228" s="148"/>
      <c r="CE228" s="148"/>
      <c r="CF228" s="148"/>
      <c r="CG228" s="148"/>
      <c r="CH228" s="148"/>
      <c r="CI228" s="148"/>
      <c r="CJ228" s="148"/>
      <c r="CK228" s="148"/>
      <c r="CL228" s="148"/>
      <c r="CM228" s="148"/>
      <c r="CN228" s="148"/>
      <c r="CO228" s="148"/>
      <c r="CP228" s="148"/>
      <c r="CQ228" s="148"/>
      <c r="CR228" s="148"/>
      <c r="CS228" s="148"/>
      <c r="CT228" s="148"/>
      <c r="CU228" s="148"/>
      <c r="CV228" s="148"/>
      <c r="CW228" s="148"/>
    </row>
    <row r="229" spans="1:101" s="149" customFormat="1" ht="42" customHeight="1">
      <c r="A229" s="7" t="s">
        <v>399</v>
      </c>
      <c r="B229" s="20" t="s">
        <v>400</v>
      </c>
      <c r="C229" s="28" t="s">
        <v>12</v>
      </c>
      <c r="D229" s="143" t="s">
        <v>12</v>
      </c>
      <c r="E229" s="79" t="s">
        <v>12</v>
      </c>
      <c r="F229" s="22">
        <f>G229+H229+I229</f>
        <v>0</v>
      </c>
      <c r="G229" s="22">
        <f>G231</f>
        <v>0</v>
      </c>
      <c r="H229" s="22">
        <f t="shared" ref="H229:I229" si="282">H231</f>
        <v>0</v>
      </c>
      <c r="I229" s="22">
        <f t="shared" si="282"/>
        <v>0</v>
      </c>
      <c r="J229" s="22">
        <f>K229+L229+M229</f>
        <v>0</v>
      </c>
      <c r="K229" s="22">
        <f>K231</f>
        <v>0</v>
      </c>
      <c r="L229" s="22">
        <f t="shared" ref="L229:M229" si="283">L231</f>
        <v>0</v>
      </c>
      <c r="M229" s="22">
        <f t="shared" si="283"/>
        <v>0</v>
      </c>
      <c r="N229" s="22">
        <f>O229+P229+Q229</f>
        <v>3783789.5</v>
      </c>
      <c r="O229" s="22">
        <f>O231</f>
        <v>189189.5</v>
      </c>
      <c r="P229" s="22">
        <f t="shared" ref="P229:Q229" si="284">P231</f>
        <v>3594600</v>
      </c>
      <c r="Q229" s="22">
        <f t="shared" si="284"/>
        <v>0</v>
      </c>
      <c r="R229" s="22">
        <f>S229+T229+U229</f>
        <v>0</v>
      </c>
      <c r="S229" s="22">
        <f>S231</f>
        <v>0</v>
      </c>
      <c r="T229" s="22">
        <f t="shared" ref="T229:U229" si="285">T231</f>
        <v>0</v>
      </c>
      <c r="U229" s="22">
        <f t="shared" si="285"/>
        <v>0</v>
      </c>
      <c r="V229" s="29" t="e">
        <f t="shared" si="201"/>
        <v>#DIV/0!</v>
      </c>
      <c r="W229" s="148"/>
      <c r="X229" s="148"/>
      <c r="Y229" s="148"/>
      <c r="Z229" s="148"/>
      <c r="AA229" s="148"/>
      <c r="AB229" s="148"/>
      <c r="AC229" s="148"/>
      <c r="AD229" s="148"/>
      <c r="AE229" s="148"/>
      <c r="AF229" s="148"/>
      <c r="AG229" s="148"/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  <c r="BI229" s="148"/>
      <c r="BJ229" s="148"/>
      <c r="BK229" s="148"/>
      <c r="BL229" s="148"/>
      <c r="BM229" s="148"/>
      <c r="BN229" s="148"/>
      <c r="BO229" s="148"/>
      <c r="BP229" s="148"/>
      <c r="BQ229" s="148"/>
      <c r="BR229" s="148"/>
      <c r="BS229" s="148"/>
      <c r="BT229" s="148"/>
      <c r="BU229" s="148"/>
      <c r="BV229" s="148"/>
      <c r="BW229" s="148"/>
      <c r="BX229" s="148"/>
      <c r="BY229" s="148"/>
      <c r="BZ229" s="148"/>
      <c r="CA229" s="148"/>
      <c r="CB229" s="148"/>
      <c r="CC229" s="148"/>
      <c r="CD229" s="148"/>
      <c r="CE229" s="148"/>
      <c r="CF229" s="148"/>
      <c r="CG229" s="148"/>
      <c r="CH229" s="148"/>
      <c r="CI229" s="148"/>
      <c r="CJ229" s="148"/>
      <c r="CK229" s="148"/>
      <c r="CL229" s="148"/>
      <c r="CM229" s="148"/>
      <c r="CN229" s="148"/>
      <c r="CO229" s="148"/>
      <c r="CP229" s="148"/>
      <c r="CQ229" s="148"/>
      <c r="CR229" s="148"/>
      <c r="CS229" s="148"/>
      <c r="CT229" s="148"/>
      <c r="CU229" s="148"/>
      <c r="CV229" s="148"/>
      <c r="CW229" s="148"/>
    </row>
    <row r="230" spans="1:101" ht="15" customHeight="1">
      <c r="A230" s="10"/>
      <c r="B230" s="53" t="s">
        <v>14</v>
      </c>
      <c r="C230" s="65"/>
      <c r="D230" s="141"/>
      <c r="E230" s="82"/>
      <c r="F230" s="22"/>
      <c r="G230" s="58"/>
      <c r="H230" s="58"/>
      <c r="I230" s="58"/>
      <c r="J230" s="22"/>
      <c r="K230" s="58"/>
      <c r="L230" s="58"/>
      <c r="M230" s="58"/>
      <c r="N230" s="22"/>
      <c r="O230" s="58"/>
      <c r="P230" s="58"/>
      <c r="Q230" s="58"/>
      <c r="R230" s="22"/>
      <c r="S230" s="58"/>
      <c r="T230" s="58"/>
      <c r="U230" s="58"/>
      <c r="V230" s="29"/>
    </row>
    <row r="231" spans="1:101" ht="50.25" customHeight="1">
      <c r="A231" s="10"/>
      <c r="B231" s="53" t="s">
        <v>406</v>
      </c>
      <c r="C231" s="65" t="s">
        <v>455</v>
      </c>
      <c r="D231" s="141" t="s">
        <v>456</v>
      </c>
      <c r="E231" s="82" t="s">
        <v>405</v>
      </c>
      <c r="F231" s="22">
        <f t="shared" ref="F231:F242" si="286">G231+H231+I231</f>
        <v>0</v>
      </c>
      <c r="G231" s="58"/>
      <c r="H231" s="58"/>
      <c r="I231" s="58"/>
      <c r="J231" s="22">
        <f t="shared" ref="J231" si="287">K231+L231+M231</f>
        <v>0</v>
      </c>
      <c r="K231" s="58"/>
      <c r="L231" s="58"/>
      <c r="M231" s="58"/>
      <c r="N231" s="22">
        <f t="shared" ref="N231:N242" si="288">O231+P231+Q231</f>
        <v>3783789.5</v>
      </c>
      <c r="O231" s="58">
        <v>189189.5</v>
      </c>
      <c r="P231" s="58">
        <v>3594600</v>
      </c>
      <c r="Q231" s="58"/>
      <c r="R231" s="22">
        <f t="shared" ref="R231:R242" si="289">S231+T231+U231</f>
        <v>0</v>
      </c>
      <c r="S231" s="58"/>
      <c r="T231" s="58"/>
      <c r="U231" s="58"/>
      <c r="V231" s="29" t="e">
        <f t="shared" si="201"/>
        <v>#DIV/0!</v>
      </c>
    </row>
    <row r="232" spans="1:101" s="149" customFormat="1" ht="39.75" customHeight="1">
      <c r="A232" s="14" t="s">
        <v>401</v>
      </c>
      <c r="B232" s="49" t="s">
        <v>458</v>
      </c>
      <c r="C232" s="16" t="s">
        <v>12</v>
      </c>
      <c r="D232" s="150" t="s">
        <v>12</v>
      </c>
      <c r="E232" s="56" t="s">
        <v>12</v>
      </c>
      <c r="F232" s="36">
        <f t="shared" si="286"/>
        <v>2811074.1</v>
      </c>
      <c r="G232" s="36">
        <f>G233+G237+G240</f>
        <v>385824.7</v>
      </c>
      <c r="H232" s="36">
        <f t="shared" ref="H232:I232" si="290">H233+H237+H240</f>
        <v>2425249.4</v>
      </c>
      <c r="I232" s="36">
        <f t="shared" si="290"/>
        <v>0</v>
      </c>
      <c r="J232" s="36">
        <f t="shared" ref="J232:J242" si="291">K232+L232+M232</f>
        <v>0</v>
      </c>
      <c r="K232" s="36">
        <f>K233+K237+K240</f>
        <v>0</v>
      </c>
      <c r="L232" s="36">
        <f t="shared" ref="L232:M232" si="292">L233+L237+L240</f>
        <v>0</v>
      </c>
      <c r="M232" s="36">
        <f t="shared" si="292"/>
        <v>0</v>
      </c>
      <c r="N232" s="36">
        <f t="shared" si="288"/>
        <v>1500</v>
      </c>
      <c r="O232" s="36">
        <f>O233+O237+O240</f>
        <v>0</v>
      </c>
      <c r="P232" s="36">
        <f>P233+P237+P240</f>
        <v>1500</v>
      </c>
      <c r="Q232" s="36">
        <f>Q233+Q237+Q240</f>
        <v>0</v>
      </c>
      <c r="R232" s="36">
        <f t="shared" si="289"/>
        <v>0</v>
      </c>
      <c r="S232" s="36">
        <f>S233</f>
        <v>0</v>
      </c>
      <c r="T232" s="36">
        <f t="shared" ref="T232:U232" si="293">T233</f>
        <v>0</v>
      </c>
      <c r="U232" s="36">
        <f t="shared" si="293"/>
        <v>0</v>
      </c>
      <c r="V232" s="37">
        <f t="shared" si="201"/>
        <v>0</v>
      </c>
      <c r="W232" s="148"/>
      <c r="X232" s="148"/>
      <c r="Y232" s="148"/>
      <c r="Z232" s="148"/>
      <c r="AA232" s="148"/>
      <c r="AB232" s="148"/>
      <c r="AC232" s="148"/>
      <c r="AD232" s="148"/>
      <c r="AE232" s="148"/>
      <c r="AF232" s="148"/>
      <c r="AG232" s="148"/>
      <c r="AH232" s="148"/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  <c r="BI232" s="148"/>
      <c r="BJ232" s="148"/>
      <c r="BK232" s="148"/>
      <c r="BL232" s="148"/>
      <c r="BM232" s="148"/>
      <c r="BN232" s="148"/>
      <c r="BO232" s="148"/>
      <c r="BP232" s="148"/>
      <c r="BQ232" s="148"/>
      <c r="BR232" s="148"/>
      <c r="BS232" s="148"/>
      <c r="BT232" s="148"/>
      <c r="BU232" s="148"/>
      <c r="BV232" s="148"/>
      <c r="BW232" s="148"/>
      <c r="BX232" s="148"/>
      <c r="BY232" s="148"/>
      <c r="BZ232" s="148"/>
      <c r="CA232" s="148"/>
      <c r="CB232" s="148"/>
      <c r="CC232" s="148"/>
      <c r="CD232" s="148"/>
      <c r="CE232" s="148"/>
      <c r="CF232" s="148"/>
      <c r="CG232" s="148"/>
      <c r="CH232" s="148"/>
      <c r="CI232" s="148"/>
      <c r="CJ232" s="148"/>
      <c r="CK232" s="148"/>
      <c r="CL232" s="148"/>
      <c r="CM232" s="148"/>
      <c r="CN232" s="148"/>
      <c r="CO232" s="148"/>
      <c r="CP232" s="148"/>
      <c r="CQ232" s="148"/>
      <c r="CR232" s="148"/>
      <c r="CS232" s="148"/>
      <c r="CT232" s="148"/>
      <c r="CU232" s="148"/>
      <c r="CV232" s="148"/>
      <c r="CW232" s="148"/>
    </row>
    <row r="233" spans="1:101" s="149" customFormat="1" ht="68.25" customHeight="1">
      <c r="A233" s="7" t="s">
        <v>402</v>
      </c>
      <c r="B233" s="20" t="s">
        <v>403</v>
      </c>
      <c r="C233" s="28" t="s">
        <v>12</v>
      </c>
      <c r="D233" s="143" t="s">
        <v>12</v>
      </c>
      <c r="E233" s="79" t="s">
        <v>12</v>
      </c>
      <c r="F233" s="22">
        <f t="shared" si="286"/>
        <v>2530862.1</v>
      </c>
      <c r="G233" s="22">
        <f>G235+G236</f>
        <v>350762.1</v>
      </c>
      <c r="H233" s="22">
        <f t="shared" ref="H233:I233" si="294">H235+H236</f>
        <v>2180100</v>
      </c>
      <c r="I233" s="22">
        <f t="shared" si="294"/>
        <v>0</v>
      </c>
      <c r="J233" s="22">
        <f t="shared" si="291"/>
        <v>0</v>
      </c>
      <c r="K233" s="22">
        <f>K235+K236</f>
        <v>0</v>
      </c>
      <c r="L233" s="22">
        <f t="shared" ref="L233:M233" si="295">L235+L236</f>
        <v>0</v>
      </c>
      <c r="M233" s="22">
        <f t="shared" si="295"/>
        <v>0</v>
      </c>
      <c r="N233" s="22">
        <f t="shared" si="288"/>
        <v>0</v>
      </c>
      <c r="O233" s="22">
        <f>O235+O236</f>
        <v>0</v>
      </c>
      <c r="P233" s="22">
        <f t="shared" ref="P233:Q233" si="296">P235+P236</f>
        <v>0</v>
      </c>
      <c r="Q233" s="22">
        <f t="shared" si="296"/>
        <v>0</v>
      </c>
      <c r="R233" s="22">
        <f t="shared" si="289"/>
        <v>0</v>
      </c>
      <c r="S233" s="22">
        <f>S235+S236</f>
        <v>0</v>
      </c>
      <c r="T233" s="22">
        <f t="shared" ref="T233:U233" si="297">T235+T236</f>
        <v>0</v>
      </c>
      <c r="U233" s="22">
        <f t="shared" si="297"/>
        <v>0</v>
      </c>
      <c r="V233" s="29">
        <f t="shared" si="201"/>
        <v>0</v>
      </c>
      <c r="W233" s="148"/>
      <c r="X233" s="148"/>
      <c r="Y233" s="148"/>
      <c r="Z233" s="148"/>
      <c r="AA233" s="148"/>
      <c r="AB233" s="148"/>
      <c r="AC233" s="148"/>
      <c r="AD233" s="148"/>
      <c r="AE233" s="148"/>
      <c r="AF233" s="148"/>
      <c r="AG233" s="148"/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  <c r="BI233" s="148"/>
      <c r="BJ233" s="148"/>
      <c r="BK233" s="148"/>
      <c r="BL233" s="148"/>
      <c r="BM233" s="148"/>
      <c r="BN233" s="148"/>
      <c r="BO233" s="148"/>
      <c r="BP233" s="148"/>
      <c r="BQ233" s="148"/>
      <c r="BR233" s="148"/>
      <c r="BS233" s="148"/>
      <c r="BT233" s="148"/>
      <c r="BU233" s="148"/>
      <c r="BV233" s="148"/>
      <c r="BW233" s="148"/>
      <c r="BX233" s="148"/>
      <c r="BY233" s="148"/>
      <c r="BZ233" s="148"/>
      <c r="CA233" s="148"/>
      <c r="CB233" s="148"/>
      <c r="CC233" s="148"/>
      <c r="CD233" s="148"/>
      <c r="CE233" s="148"/>
      <c r="CF233" s="148"/>
      <c r="CG233" s="148"/>
      <c r="CH233" s="148"/>
      <c r="CI233" s="148"/>
      <c r="CJ233" s="148"/>
      <c r="CK233" s="148"/>
      <c r="CL233" s="148"/>
      <c r="CM233" s="148"/>
      <c r="CN233" s="148"/>
      <c r="CO233" s="148"/>
      <c r="CP233" s="148"/>
      <c r="CQ233" s="148"/>
      <c r="CR233" s="148"/>
      <c r="CS233" s="148"/>
      <c r="CT233" s="148"/>
      <c r="CU233" s="148"/>
      <c r="CV233" s="148"/>
      <c r="CW233" s="148"/>
    </row>
    <row r="234" spans="1:101" ht="15.75" customHeight="1">
      <c r="A234" s="10"/>
      <c r="B234" s="53" t="s">
        <v>14</v>
      </c>
      <c r="C234" s="65"/>
      <c r="D234" s="141"/>
      <c r="E234" s="82"/>
      <c r="F234" s="22"/>
      <c r="G234" s="58"/>
      <c r="H234" s="58"/>
      <c r="I234" s="58"/>
      <c r="J234" s="22"/>
      <c r="K234" s="58"/>
      <c r="L234" s="58"/>
      <c r="M234" s="58"/>
      <c r="N234" s="22"/>
      <c r="O234" s="58"/>
      <c r="P234" s="58"/>
      <c r="Q234" s="58"/>
      <c r="R234" s="22"/>
      <c r="S234" s="58"/>
      <c r="T234" s="58"/>
      <c r="U234" s="58"/>
      <c r="V234" s="29"/>
    </row>
    <row r="235" spans="1:101" ht="119.25" customHeight="1">
      <c r="A235" s="10"/>
      <c r="B235" s="53" t="s">
        <v>408</v>
      </c>
      <c r="C235" s="65" t="s">
        <v>301</v>
      </c>
      <c r="D235" s="141" t="s">
        <v>302</v>
      </c>
      <c r="E235" s="82" t="s">
        <v>407</v>
      </c>
      <c r="F235" s="22">
        <f t="shared" si="286"/>
        <v>25000</v>
      </c>
      <c r="G235" s="58">
        <v>25000</v>
      </c>
      <c r="H235" s="58"/>
      <c r="I235" s="58"/>
      <c r="J235" s="22">
        <f t="shared" si="291"/>
        <v>0</v>
      </c>
      <c r="K235" s="58"/>
      <c r="L235" s="58"/>
      <c r="M235" s="58"/>
      <c r="N235" s="22">
        <f t="shared" si="288"/>
        <v>0</v>
      </c>
      <c r="O235" s="58"/>
      <c r="P235" s="58"/>
      <c r="Q235" s="58"/>
      <c r="R235" s="22">
        <f t="shared" si="289"/>
        <v>0</v>
      </c>
      <c r="S235" s="58"/>
      <c r="T235" s="58"/>
      <c r="U235" s="58"/>
      <c r="V235" s="29">
        <f t="shared" si="201"/>
        <v>0</v>
      </c>
    </row>
    <row r="236" spans="1:101" ht="70.5" customHeight="1">
      <c r="A236" s="10"/>
      <c r="B236" s="53" t="s">
        <v>410</v>
      </c>
      <c r="C236" s="65" t="s">
        <v>301</v>
      </c>
      <c r="D236" s="141" t="s">
        <v>302</v>
      </c>
      <c r="E236" s="82" t="s">
        <v>409</v>
      </c>
      <c r="F236" s="22">
        <f t="shared" si="286"/>
        <v>2505862.1</v>
      </c>
      <c r="G236" s="58">
        <v>325762.09999999998</v>
      </c>
      <c r="H236" s="58">
        <v>2180100</v>
      </c>
      <c r="I236" s="58"/>
      <c r="J236" s="22">
        <f t="shared" si="291"/>
        <v>0</v>
      </c>
      <c r="K236" s="58"/>
      <c r="L236" s="58"/>
      <c r="M236" s="58"/>
      <c r="N236" s="22">
        <f t="shared" si="288"/>
        <v>0</v>
      </c>
      <c r="O236" s="58"/>
      <c r="P236" s="58"/>
      <c r="Q236" s="58"/>
      <c r="R236" s="22">
        <f t="shared" si="289"/>
        <v>0</v>
      </c>
      <c r="S236" s="58"/>
      <c r="T236" s="58"/>
      <c r="U236" s="58"/>
      <c r="V236" s="29">
        <f t="shared" si="201"/>
        <v>0</v>
      </c>
    </row>
    <row r="237" spans="1:101" s="149" customFormat="1" ht="57.75" customHeight="1">
      <c r="A237" s="7" t="s">
        <v>459</v>
      </c>
      <c r="B237" s="20" t="s">
        <v>461</v>
      </c>
      <c r="C237" s="28" t="s">
        <v>12</v>
      </c>
      <c r="D237" s="143" t="s">
        <v>12</v>
      </c>
      <c r="E237" s="79" t="s">
        <v>12</v>
      </c>
      <c r="F237" s="22">
        <f t="shared" si="286"/>
        <v>10500</v>
      </c>
      <c r="G237" s="22">
        <f>G239</f>
        <v>0</v>
      </c>
      <c r="H237" s="22">
        <f t="shared" ref="H237:I237" si="298">H239</f>
        <v>10500</v>
      </c>
      <c r="I237" s="22">
        <f t="shared" si="298"/>
        <v>0</v>
      </c>
      <c r="J237" s="22">
        <f t="shared" si="291"/>
        <v>0</v>
      </c>
      <c r="K237" s="22">
        <f>K239</f>
        <v>0</v>
      </c>
      <c r="L237" s="22">
        <f t="shared" ref="L237:M237" si="299">L239</f>
        <v>0</v>
      </c>
      <c r="M237" s="22">
        <f t="shared" si="299"/>
        <v>0</v>
      </c>
      <c r="N237" s="22">
        <f t="shared" si="288"/>
        <v>1500</v>
      </c>
      <c r="O237" s="22">
        <f>O239</f>
        <v>0</v>
      </c>
      <c r="P237" s="22">
        <f t="shared" ref="P237:Q237" si="300">P239</f>
        <v>1500</v>
      </c>
      <c r="Q237" s="22">
        <f t="shared" si="300"/>
        <v>0</v>
      </c>
      <c r="R237" s="22">
        <f t="shared" si="289"/>
        <v>0</v>
      </c>
      <c r="S237" s="22">
        <f>S239</f>
        <v>0</v>
      </c>
      <c r="T237" s="22">
        <f t="shared" ref="T237:U237" si="301">T239</f>
        <v>0</v>
      </c>
      <c r="U237" s="22">
        <f t="shared" si="301"/>
        <v>0</v>
      </c>
      <c r="V237" s="29">
        <f t="shared" si="201"/>
        <v>0</v>
      </c>
      <c r="W237" s="148"/>
      <c r="X237" s="148"/>
      <c r="Y237" s="148"/>
      <c r="Z237" s="148"/>
      <c r="AA237" s="148"/>
      <c r="AB237" s="148"/>
      <c r="AC237" s="148"/>
      <c r="AD237" s="148"/>
      <c r="AE237" s="148"/>
      <c r="AF237" s="148"/>
      <c r="AG237" s="148"/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  <c r="BI237" s="148"/>
      <c r="BJ237" s="148"/>
      <c r="BK237" s="148"/>
      <c r="BL237" s="148"/>
      <c r="BM237" s="148"/>
      <c r="BN237" s="148"/>
      <c r="BO237" s="148"/>
      <c r="BP237" s="148"/>
      <c r="BQ237" s="148"/>
      <c r="BR237" s="148"/>
      <c r="BS237" s="148"/>
      <c r="BT237" s="148"/>
      <c r="BU237" s="148"/>
      <c r="BV237" s="148"/>
      <c r="BW237" s="148"/>
      <c r="BX237" s="148"/>
      <c r="BY237" s="148"/>
      <c r="BZ237" s="148"/>
      <c r="CA237" s="148"/>
      <c r="CB237" s="148"/>
      <c r="CC237" s="148"/>
      <c r="CD237" s="148"/>
      <c r="CE237" s="148"/>
      <c r="CF237" s="148"/>
      <c r="CG237" s="148"/>
      <c r="CH237" s="148"/>
      <c r="CI237" s="148"/>
      <c r="CJ237" s="148"/>
      <c r="CK237" s="148"/>
      <c r="CL237" s="148"/>
      <c r="CM237" s="148"/>
      <c r="CN237" s="148"/>
      <c r="CO237" s="148"/>
      <c r="CP237" s="148"/>
      <c r="CQ237" s="148"/>
      <c r="CR237" s="148"/>
      <c r="CS237" s="148"/>
      <c r="CT237" s="148"/>
      <c r="CU237" s="148"/>
      <c r="CV237" s="148"/>
      <c r="CW237" s="148"/>
    </row>
    <row r="238" spans="1:101" ht="19.5" customHeight="1">
      <c r="A238" s="10"/>
      <c r="B238" s="53" t="s">
        <v>14</v>
      </c>
      <c r="C238" s="65"/>
      <c r="D238" s="145"/>
      <c r="E238" s="82"/>
      <c r="F238" s="22"/>
      <c r="G238" s="58"/>
      <c r="H238" s="58"/>
      <c r="I238" s="58"/>
      <c r="J238" s="22"/>
      <c r="K238" s="58"/>
      <c r="L238" s="58"/>
      <c r="M238" s="58"/>
      <c r="N238" s="22"/>
      <c r="O238" s="58"/>
      <c r="P238" s="58"/>
      <c r="Q238" s="58"/>
      <c r="R238" s="22"/>
      <c r="S238" s="58"/>
      <c r="T238" s="58"/>
      <c r="U238" s="58"/>
      <c r="V238" s="29"/>
    </row>
    <row r="239" spans="1:101" ht="62.25" customHeight="1">
      <c r="A239" s="10"/>
      <c r="B239" s="53" t="s">
        <v>462</v>
      </c>
      <c r="C239" s="65" t="s">
        <v>301</v>
      </c>
      <c r="D239" s="145" t="s">
        <v>302</v>
      </c>
      <c r="E239" s="82" t="s">
        <v>457</v>
      </c>
      <c r="F239" s="22">
        <f t="shared" si="286"/>
        <v>10500</v>
      </c>
      <c r="G239" s="58"/>
      <c r="H239" s="58">
        <v>10500</v>
      </c>
      <c r="I239" s="58"/>
      <c r="J239" s="22">
        <f t="shared" si="291"/>
        <v>0</v>
      </c>
      <c r="K239" s="58"/>
      <c r="L239" s="58"/>
      <c r="M239" s="58"/>
      <c r="N239" s="22">
        <f t="shared" si="288"/>
        <v>1500</v>
      </c>
      <c r="O239" s="58"/>
      <c r="P239" s="58">
        <v>1500</v>
      </c>
      <c r="Q239" s="58"/>
      <c r="R239" s="22">
        <f t="shared" si="289"/>
        <v>0</v>
      </c>
      <c r="S239" s="58"/>
      <c r="T239" s="58"/>
      <c r="U239" s="58"/>
      <c r="V239" s="29">
        <f t="shared" ref="V239" si="302">J239/F239</f>
        <v>0</v>
      </c>
    </row>
    <row r="240" spans="1:101" s="149" customFormat="1" ht="101.25" customHeight="1">
      <c r="A240" s="7" t="s">
        <v>460</v>
      </c>
      <c r="B240" s="20" t="s">
        <v>453</v>
      </c>
      <c r="C240" s="28" t="s">
        <v>12</v>
      </c>
      <c r="D240" s="143" t="s">
        <v>12</v>
      </c>
      <c r="E240" s="79" t="s">
        <v>12</v>
      </c>
      <c r="F240" s="22">
        <f t="shared" si="286"/>
        <v>269712</v>
      </c>
      <c r="G240" s="22">
        <f>G242</f>
        <v>35062.6</v>
      </c>
      <c r="H240" s="22">
        <f t="shared" ref="H240:I240" si="303">H242</f>
        <v>234649.4</v>
      </c>
      <c r="I240" s="22">
        <f t="shared" si="303"/>
        <v>0</v>
      </c>
      <c r="J240" s="22">
        <f t="shared" si="291"/>
        <v>0</v>
      </c>
      <c r="K240" s="22">
        <f>K242</f>
        <v>0</v>
      </c>
      <c r="L240" s="22">
        <f t="shared" ref="L240:M240" si="304">L242</f>
        <v>0</v>
      </c>
      <c r="M240" s="22">
        <f t="shared" si="304"/>
        <v>0</v>
      </c>
      <c r="N240" s="22">
        <f t="shared" si="288"/>
        <v>0</v>
      </c>
      <c r="O240" s="22">
        <f>O242</f>
        <v>0</v>
      </c>
      <c r="P240" s="22">
        <f t="shared" ref="P240:Q240" si="305">P242</f>
        <v>0</v>
      </c>
      <c r="Q240" s="22">
        <f t="shared" si="305"/>
        <v>0</v>
      </c>
      <c r="R240" s="22">
        <f t="shared" si="289"/>
        <v>0</v>
      </c>
      <c r="S240" s="22">
        <f>S242</f>
        <v>0</v>
      </c>
      <c r="T240" s="22">
        <f t="shared" ref="T240:U240" si="306">T242</f>
        <v>0</v>
      </c>
      <c r="U240" s="22">
        <f t="shared" si="306"/>
        <v>0</v>
      </c>
      <c r="V240" s="29">
        <f t="shared" ref="V240:V242" si="307">J240/F240</f>
        <v>0</v>
      </c>
      <c r="W240" s="148"/>
      <c r="X240" s="148"/>
      <c r="Y240" s="148"/>
      <c r="Z240" s="148"/>
      <c r="AA240" s="148"/>
      <c r="AB240" s="148"/>
      <c r="AC240" s="148"/>
      <c r="AD240" s="148"/>
      <c r="AE240" s="148"/>
      <c r="AF240" s="148"/>
      <c r="AG240" s="148"/>
      <c r="AH240" s="148"/>
      <c r="AI240" s="148"/>
      <c r="AJ240" s="148"/>
      <c r="AK240" s="148"/>
      <c r="AL240" s="148"/>
      <c r="AM240" s="148"/>
      <c r="AN240" s="148"/>
      <c r="AO240" s="148"/>
      <c r="AP240" s="148"/>
      <c r="AQ240" s="148"/>
      <c r="AR240" s="148"/>
      <c r="AS240" s="148"/>
      <c r="AT240" s="148"/>
      <c r="AU240" s="148"/>
      <c r="AV240" s="148"/>
      <c r="AW240" s="148"/>
      <c r="AX240" s="148"/>
      <c r="AY240" s="148"/>
      <c r="AZ240" s="148"/>
      <c r="BA240" s="148"/>
      <c r="BB240" s="148"/>
      <c r="BC240" s="148"/>
      <c r="BD240" s="148"/>
      <c r="BE240" s="148"/>
      <c r="BF240" s="148"/>
      <c r="BG240" s="148"/>
      <c r="BH240" s="148"/>
      <c r="BI240" s="148"/>
      <c r="BJ240" s="148"/>
      <c r="BK240" s="148"/>
      <c r="BL240" s="148"/>
      <c r="BM240" s="148"/>
      <c r="BN240" s="148"/>
      <c r="BO240" s="148"/>
      <c r="BP240" s="148"/>
      <c r="BQ240" s="148"/>
      <c r="BR240" s="148"/>
      <c r="BS240" s="148"/>
      <c r="BT240" s="148"/>
      <c r="BU240" s="148"/>
      <c r="BV240" s="148"/>
      <c r="BW240" s="148"/>
      <c r="BX240" s="148"/>
      <c r="BY240" s="148"/>
      <c r="BZ240" s="148"/>
      <c r="CA240" s="148"/>
      <c r="CB240" s="148"/>
      <c r="CC240" s="148"/>
      <c r="CD240" s="148"/>
      <c r="CE240" s="148"/>
      <c r="CF240" s="148"/>
      <c r="CG240" s="148"/>
      <c r="CH240" s="148"/>
      <c r="CI240" s="148"/>
      <c r="CJ240" s="148"/>
      <c r="CK240" s="148"/>
      <c r="CL240" s="148"/>
      <c r="CM240" s="148"/>
      <c r="CN240" s="148"/>
      <c r="CO240" s="148"/>
      <c r="CP240" s="148"/>
      <c r="CQ240" s="148"/>
      <c r="CR240" s="148"/>
      <c r="CS240" s="148"/>
      <c r="CT240" s="148"/>
      <c r="CU240" s="148"/>
      <c r="CV240" s="148"/>
      <c r="CW240" s="148"/>
    </row>
    <row r="241" spans="1:22" ht="17.25" customHeight="1">
      <c r="A241" s="10"/>
      <c r="B241" s="53" t="s">
        <v>14</v>
      </c>
      <c r="C241" s="65"/>
      <c r="D241" s="145"/>
      <c r="E241" s="82"/>
      <c r="F241" s="22"/>
      <c r="G241" s="58"/>
      <c r="H241" s="58"/>
      <c r="I241" s="58"/>
      <c r="J241" s="22"/>
      <c r="K241" s="58"/>
      <c r="L241" s="58"/>
      <c r="M241" s="58"/>
      <c r="N241" s="22"/>
      <c r="O241" s="58"/>
      <c r="P241" s="58"/>
      <c r="Q241" s="58"/>
      <c r="R241" s="22"/>
      <c r="S241" s="58"/>
      <c r="T241" s="58"/>
      <c r="U241" s="58"/>
      <c r="V241" s="29"/>
    </row>
    <row r="242" spans="1:22" ht="114" customHeight="1">
      <c r="A242" s="10"/>
      <c r="B242" s="53" t="s">
        <v>454</v>
      </c>
      <c r="C242" s="65" t="s">
        <v>301</v>
      </c>
      <c r="D242" s="145" t="s">
        <v>302</v>
      </c>
      <c r="E242" s="82" t="s">
        <v>452</v>
      </c>
      <c r="F242" s="22">
        <f t="shared" si="286"/>
        <v>269712</v>
      </c>
      <c r="G242" s="58">
        <v>35062.6</v>
      </c>
      <c r="H242" s="58">
        <v>234649.4</v>
      </c>
      <c r="I242" s="58"/>
      <c r="J242" s="22">
        <f t="shared" si="291"/>
        <v>0</v>
      </c>
      <c r="K242" s="58"/>
      <c r="L242" s="58"/>
      <c r="M242" s="58"/>
      <c r="N242" s="22">
        <f t="shared" si="288"/>
        <v>0</v>
      </c>
      <c r="O242" s="58"/>
      <c r="P242" s="58"/>
      <c r="Q242" s="58"/>
      <c r="R242" s="22">
        <f t="shared" si="289"/>
        <v>0</v>
      </c>
      <c r="S242" s="58"/>
      <c r="T242" s="58"/>
      <c r="U242" s="58"/>
      <c r="V242" s="29">
        <f t="shared" si="307"/>
        <v>0</v>
      </c>
    </row>
    <row r="243" spans="1:22">
      <c r="B243" s="3" t="s">
        <v>404</v>
      </c>
    </row>
    <row r="244" spans="1:22" ht="16.5" customHeight="1">
      <c r="B244" s="99" t="s">
        <v>349</v>
      </c>
    </row>
    <row r="245" spans="1:22">
      <c r="B245" s="64"/>
      <c r="V245" s="1"/>
    </row>
    <row r="246" spans="1:22">
      <c r="V246" s="1"/>
    </row>
    <row r="247" spans="1:22" ht="22.15" customHeight="1">
      <c r="V247" s="1"/>
    </row>
    <row r="248" spans="1:22" ht="22.15" customHeight="1">
      <c r="V248" s="1"/>
    </row>
    <row r="249" spans="1:22" ht="22.15" customHeight="1">
      <c r="V249" s="1"/>
    </row>
    <row r="250" spans="1:22" ht="22.15" customHeight="1">
      <c r="V250" s="1"/>
    </row>
    <row r="251" spans="1:22" ht="21" customHeight="1">
      <c r="V251" s="1"/>
    </row>
    <row r="252" spans="1:22" ht="21" customHeight="1">
      <c r="V252" s="1"/>
    </row>
    <row r="253" spans="1:22" ht="21" customHeight="1">
      <c r="V253" s="1"/>
    </row>
    <row r="254" spans="1:22" ht="21" customHeight="1">
      <c r="V254" s="1"/>
    </row>
    <row r="255" spans="1:22" ht="17.45" customHeight="1">
      <c r="V255" s="1"/>
    </row>
    <row r="256" spans="1:22" ht="16.149999999999999" customHeight="1">
      <c r="V256" s="1"/>
    </row>
    <row r="257" spans="22:22" ht="17.45" customHeight="1">
      <c r="V257" s="1"/>
    </row>
    <row r="258" spans="22:22" ht="20.45" customHeight="1">
      <c r="V258" s="1"/>
    </row>
    <row r="259" spans="22:22" ht="16.149999999999999" customHeight="1">
      <c r="V259" s="1"/>
    </row>
    <row r="260" spans="22:22" ht="17.45" customHeight="1">
      <c r="V260" s="1"/>
    </row>
    <row r="261" spans="22:22" ht="17.45" customHeight="1">
      <c r="V261" s="1"/>
    </row>
    <row r="262" spans="22:22">
      <c r="V262" s="1"/>
    </row>
    <row r="263" spans="22:22">
      <c r="V263" s="1"/>
    </row>
    <row r="264" spans="22:22">
      <c r="V264" s="1"/>
    </row>
    <row r="265" spans="22:22">
      <c r="V265" s="1"/>
    </row>
    <row r="266" spans="22:22">
      <c r="V266" s="1"/>
    </row>
    <row r="267" spans="22:22">
      <c r="V267" s="1"/>
    </row>
    <row r="268" spans="22:22">
      <c r="V268" s="1"/>
    </row>
    <row r="269" spans="22:22">
      <c r="V269" s="1"/>
    </row>
    <row r="270" spans="22:22">
      <c r="V270" s="1"/>
    </row>
    <row r="271" spans="22:22">
      <c r="V271" s="1"/>
    </row>
    <row r="272" spans="22:22">
      <c r="V272" s="1"/>
    </row>
    <row r="273" spans="22:22">
      <c r="V273" s="1"/>
    </row>
    <row r="274" spans="22:22">
      <c r="V274" s="1"/>
    </row>
    <row r="275" spans="22:22">
      <c r="V275" s="1"/>
    </row>
    <row r="276" spans="22:22">
      <c r="V276" s="1"/>
    </row>
    <row r="277" spans="22:22">
      <c r="V277" s="1"/>
    </row>
    <row r="278" spans="22:22">
      <c r="V278" s="1"/>
    </row>
    <row r="279" spans="22:22">
      <c r="V279" s="1"/>
    </row>
  </sheetData>
  <customSheetViews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106" max="37" man="1"/>
    <brk id="121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61"/>
  <sheetViews>
    <sheetView topLeftCell="A19" workbookViewId="0">
      <selection activeCell="C17" sqref="C17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18" style="2" customWidth="1"/>
    <col min="4" max="4" width="17.5703125" style="2" customWidth="1"/>
    <col min="5" max="5" width="17.140625" style="2" customWidth="1"/>
    <col min="6" max="6" width="16.5703125" style="2" customWidth="1"/>
    <col min="7" max="7" width="16.28515625" style="2" customWidth="1"/>
    <col min="8" max="8" width="16.85546875" style="2" customWidth="1"/>
    <col min="9" max="9" width="11.140625" style="2" customWidth="1"/>
    <col min="10" max="11" width="11.140625" style="1" customWidth="1"/>
    <col min="12" max="12" width="18.7109375" style="1" customWidth="1"/>
    <col min="13" max="13" width="23.42578125" style="1" bestFit="1" customWidth="1"/>
    <col min="14" max="14" width="18.28515625" style="1" bestFit="1" customWidth="1"/>
    <col min="15" max="88" width="9.140625" style="1"/>
    <col min="89" max="16384" width="9.140625" style="2"/>
  </cols>
  <sheetData>
    <row r="1" spans="1:88">
      <c r="C1" s="69"/>
      <c r="D1" s="69"/>
      <c r="E1" s="69"/>
      <c r="F1" s="69"/>
      <c r="G1" s="69"/>
      <c r="H1" s="69"/>
      <c r="I1"/>
      <c r="J1"/>
    </row>
    <row r="2" spans="1:88">
      <c r="C2" s="69"/>
      <c r="D2" s="69"/>
      <c r="E2" s="69"/>
      <c r="F2" s="69"/>
      <c r="G2" s="69"/>
      <c r="H2" s="69"/>
      <c r="I2"/>
      <c r="J2"/>
    </row>
    <row r="3" spans="1:88">
      <c r="C3" s="69"/>
      <c r="D3" s="69"/>
      <c r="E3" s="69"/>
      <c r="F3" s="69"/>
      <c r="G3" s="69"/>
      <c r="H3" s="69"/>
      <c r="I3"/>
      <c r="J3"/>
    </row>
    <row r="4" spans="1:88">
      <c r="C4" s="69"/>
      <c r="D4" s="69"/>
      <c r="E4" s="69"/>
      <c r="F4" s="69"/>
      <c r="G4" s="69"/>
      <c r="H4" s="69"/>
      <c r="I4" s="69"/>
      <c r="J4"/>
    </row>
    <row r="5" spans="1:88" ht="15" customHeight="1">
      <c r="A5" s="153" t="s">
        <v>350</v>
      </c>
      <c r="B5" s="153"/>
      <c r="C5" s="153"/>
      <c r="D5" s="153"/>
      <c r="E5" s="153"/>
      <c r="F5" s="153"/>
      <c r="G5" s="153"/>
      <c r="H5" s="153"/>
      <c r="I5" s="153"/>
    </row>
    <row r="6" spans="1:88" ht="37.5" customHeight="1">
      <c r="A6" s="153"/>
      <c r="B6" s="153"/>
      <c r="C6" s="153"/>
      <c r="D6" s="153"/>
      <c r="E6" s="153"/>
      <c r="F6" s="153"/>
      <c r="G6" s="153"/>
      <c r="H6" s="153"/>
      <c r="I6" s="153"/>
    </row>
    <row r="7" spans="1:88">
      <c r="D7" s="92"/>
      <c r="E7" s="92"/>
      <c r="F7" s="92"/>
      <c r="G7" s="92"/>
      <c r="H7" s="92"/>
    </row>
    <row r="8" spans="1:88" ht="14.45" customHeight="1">
      <c r="A8" s="154" t="s">
        <v>0</v>
      </c>
      <c r="B8" s="157" t="s">
        <v>1</v>
      </c>
      <c r="C8" s="165" t="s">
        <v>143</v>
      </c>
      <c r="D8" s="166"/>
      <c r="E8" s="166"/>
      <c r="F8" s="166"/>
      <c r="G8" s="166"/>
      <c r="H8" s="166"/>
      <c r="I8" s="173" t="s">
        <v>168</v>
      </c>
      <c r="J8" s="173"/>
      <c r="K8" s="173"/>
    </row>
    <row r="9" spans="1:88" ht="48.6" customHeight="1">
      <c r="A9" s="155"/>
      <c r="B9" s="158"/>
      <c r="C9" s="162" t="s">
        <v>352</v>
      </c>
      <c r="D9" s="163"/>
      <c r="E9" s="163"/>
      <c r="F9" s="162" t="s">
        <v>5</v>
      </c>
      <c r="G9" s="163"/>
      <c r="H9" s="163"/>
      <c r="I9" s="173"/>
      <c r="J9" s="173"/>
      <c r="K9" s="173"/>
    </row>
    <row r="10" spans="1:88" ht="92.25" customHeight="1">
      <c r="A10" s="156"/>
      <c r="B10" s="159"/>
      <c r="C10" s="102" t="s">
        <v>6</v>
      </c>
      <c r="D10" s="102" t="s">
        <v>351</v>
      </c>
      <c r="E10" s="102" t="s">
        <v>8</v>
      </c>
      <c r="F10" s="102" t="s">
        <v>6</v>
      </c>
      <c r="G10" s="102" t="s">
        <v>351</v>
      </c>
      <c r="H10" s="101" t="s">
        <v>8</v>
      </c>
      <c r="I10" s="102" t="s">
        <v>6</v>
      </c>
      <c r="J10" s="102" t="s">
        <v>351</v>
      </c>
      <c r="K10" s="102" t="s">
        <v>8</v>
      </c>
      <c r="L10" s="97"/>
      <c r="M10" s="97"/>
      <c r="N10" s="97"/>
    </row>
    <row r="11" spans="1:88" ht="16.5">
      <c r="A11" s="7" t="s">
        <v>9</v>
      </c>
      <c r="B11" s="8">
        <v>2</v>
      </c>
      <c r="C11" s="102">
        <v>3</v>
      </c>
      <c r="D11" s="102">
        <v>4</v>
      </c>
      <c r="E11" s="102">
        <v>5</v>
      </c>
      <c r="F11" s="102">
        <v>6</v>
      </c>
      <c r="G11" s="102">
        <v>7</v>
      </c>
      <c r="H11" s="102">
        <v>8</v>
      </c>
      <c r="I11" s="6">
        <v>9</v>
      </c>
      <c r="J11" s="6">
        <v>10</v>
      </c>
      <c r="K11" s="6">
        <v>11</v>
      </c>
      <c r="L11" s="97"/>
      <c r="M11" s="97"/>
      <c r="N11" s="97"/>
    </row>
    <row r="12" spans="1:88" ht="19.5">
      <c r="A12" s="10"/>
      <c r="B12" s="11" t="s">
        <v>10</v>
      </c>
      <c r="C12" s="70">
        <f>Лист1!F12</f>
        <v>17481209.100000001</v>
      </c>
      <c r="D12" s="70">
        <f>Лист1!G12+Лист1!I12</f>
        <v>7431531.5</v>
      </c>
      <c r="E12" s="70">
        <f>Лист1!H12</f>
        <v>10049677.6</v>
      </c>
      <c r="F12" s="72">
        <f>Лист1!J12</f>
        <v>160465.1</v>
      </c>
      <c r="G12" s="72">
        <f>Лист1!K12+Лист1!M12</f>
        <v>131968</v>
      </c>
      <c r="H12" s="72">
        <f>Лист1!L12</f>
        <v>28497.1</v>
      </c>
      <c r="I12" s="12">
        <f t="shared" ref="I12:K16" si="0">F12/C12</f>
        <v>8.9999999999999993E-3</v>
      </c>
      <c r="J12" s="12">
        <f t="shared" si="0"/>
        <v>1.7999999999999999E-2</v>
      </c>
      <c r="K12" s="12">
        <f t="shared" si="0"/>
        <v>3.0000000000000001E-3</v>
      </c>
      <c r="L12" s="88"/>
      <c r="M12" s="88"/>
      <c r="N12" s="88"/>
      <c r="O12" s="89"/>
    </row>
    <row r="13" spans="1:88" s="54" customFormat="1" ht="39" customHeight="1">
      <c r="A13" s="7" t="s">
        <v>9</v>
      </c>
      <c r="B13" s="20" t="s">
        <v>229</v>
      </c>
      <c r="C13" s="22">
        <f>Лист1!F144</f>
        <v>8068175.4000000004</v>
      </c>
      <c r="D13" s="22">
        <f>Лист1!G144+Лист1!I144</f>
        <v>3982467.1</v>
      </c>
      <c r="E13" s="22">
        <f>Лист1!H144</f>
        <v>4085708.3</v>
      </c>
      <c r="F13" s="22">
        <f>Лист1!J144</f>
        <v>126603.5</v>
      </c>
      <c r="G13" s="22">
        <f>Лист1!K144+Лист1!M144</f>
        <v>126603.5</v>
      </c>
      <c r="H13" s="22">
        <f>Лист1!L144</f>
        <v>0</v>
      </c>
      <c r="I13" s="12">
        <f t="shared" si="0"/>
        <v>1.6E-2</v>
      </c>
      <c r="J13" s="12">
        <f t="shared" si="0"/>
        <v>3.2000000000000001E-2</v>
      </c>
      <c r="K13" s="12">
        <f t="shared" si="0"/>
        <v>0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8" s="54" customFormat="1" ht="33">
      <c r="A14" s="7" t="s">
        <v>27</v>
      </c>
      <c r="B14" s="20" t="s">
        <v>60</v>
      </c>
      <c r="C14" s="22">
        <f>Лист1!F111</f>
        <v>595482.80000000005</v>
      </c>
      <c r="D14" s="22">
        <f>Лист1!G111+Лист1!I111</f>
        <v>128070.39999999999</v>
      </c>
      <c r="E14" s="22">
        <f>Лист1!H111</f>
        <v>467412.4</v>
      </c>
      <c r="F14" s="22">
        <f>Лист1!J111</f>
        <v>0</v>
      </c>
      <c r="G14" s="22">
        <f>Лист1!K111+Лист1!M111</f>
        <v>0</v>
      </c>
      <c r="H14" s="22">
        <f>Лист1!L111</f>
        <v>0</v>
      </c>
      <c r="I14" s="12">
        <f t="shared" si="0"/>
        <v>0</v>
      </c>
      <c r="J14" s="12">
        <f t="shared" si="0"/>
        <v>0</v>
      </c>
      <c r="K14" s="12">
        <f t="shared" si="0"/>
        <v>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8" ht="24" customHeight="1">
      <c r="A15" s="28">
        <v>3</v>
      </c>
      <c r="B15" s="105" t="s">
        <v>28</v>
      </c>
      <c r="C15" s="22">
        <f>Лист1!F41</f>
        <v>2032975.4</v>
      </c>
      <c r="D15" s="22">
        <f>Лист1!G41+Лист1!I41</f>
        <v>1001967.4</v>
      </c>
      <c r="E15" s="22">
        <f>Лист1!H41</f>
        <v>1031008</v>
      </c>
      <c r="F15" s="22">
        <f>Лист1!J41</f>
        <v>70.2</v>
      </c>
      <c r="G15" s="22">
        <f>Лист1!K41+Лист1!M41</f>
        <v>2.1</v>
      </c>
      <c r="H15" s="22">
        <f>Лист1!L41</f>
        <v>68.099999999999994</v>
      </c>
      <c r="I15" s="12">
        <f t="shared" si="0"/>
        <v>0</v>
      </c>
      <c r="J15" s="12">
        <f t="shared" si="0"/>
        <v>0</v>
      </c>
      <c r="K15" s="12">
        <f t="shared" si="0"/>
        <v>0</v>
      </c>
    </row>
    <row r="16" spans="1:88" ht="24" customHeight="1">
      <c r="A16" s="7" t="s">
        <v>52</v>
      </c>
      <c r="B16" s="106" t="s">
        <v>40</v>
      </c>
      <c r="C16" s="22">
        <f>Лист1!F70</f>
        <v>1790246.6</v>
      </c>
      <c r="D16" s="22">
        <f>Лист1!G70+Лист1!I70</f>
        <v>870319</v>
      </c>
      <c r="E16" s="22">
        <f>Лист1!H70</f>
        <v>919927.6</v>
      </c>
      <c r="F16" s="22">
        <f>Лист1!J70</f>
        <v>1614.6</v>
      </c>
      <c r="G16" s="22">
        <f>Лист1!K70+Лист1!M70</f>
        <v>48.4</v>
      </c>
      <c r="H16" s="22">
        <f>Лист1!L70</f>
        <v>1566.2</v>
      </c>
      <c r="I16" s="12">
        <f t="shared" si="0"/>
        <v>1E-3</v>
      </c>
      <c r="J16" s="12">
        <f t="shared" si="0"/>
        <v>0</v>
      </c>
      <c r="K16" s="12">
        <f t="shared" si="0"/>
        <v>2E-3</v>
      </c>
    </row>
    <row r="17" spans="1:88" ht="19.5">
      <c r="A17" s="7" t="s">
        <v>59</v>
      </c>
      <c r="B17" s="106" t="s">
        <v>11</v>
      </c>
      <c r="C17" s="22">
        <f>Лист1!F13</f>
        <v>524904.9</v>
      </c>
      <c r="D17" s="22">
        <f>Лист1!G13+Лист1!I13</f>
        <v>224722.5</v>
      </c>
      <c r="E17" s="22">
        <f>Лист1!H13</f>
        <v>300182.40000000002</v>
      </c>
      <c r="F17" s="107">
        <f>Лист1!J13</f>
        <v>15080.7</v>
      </c>
      <c r="G17" s="107">
        <f>Лист1!K13+Лист1!M13</f>
        <v>4801.1000000000004</v>
      </c>
      <c r="H17" s="107">
        <f>Лист1!L13</f>
        <v>10279.6</v>
      </c>
      <c r="I17" s="12">
        <f t="shared" ref="I17:I27" si="1">F17/C17</f>
        <v>2.9000000000000001E-2</v>
      </c>
      <c r="J17" s="12">
        <f t="shared" ref="J17:J27" si="2">G17/D17</f>
        <v>2.1000000000000001E-2</v>
      </c>
      <c r="K17" s="12">
        <f t="shared" ref="K17" si="3">H17/E17</f>
        <v>3.4000000000000002E-2</v>
      </c>
      <c r="L17" s="13"/>
      <c r="M17" s="13"/>
      <c r="N17" s="90"/>
      <c r="O17" s="89"/>
    </row>
    <row r="18" spans="1:88" s="54" customFormat="1" ht="28.5" customHeight="1">
      <c r="A18" s="7" t="s">
        <v>65</v>
      </c>
      <c r="B18" s="106" t="s">
        <v>75</v>
      </c>
      <c r="C18" s="22">
        <f>Лист1!F163</f>
        <v>464895.1</v>
      </c>
      <c r="D18" s="22">
        <f>Лист1!G163+Лист1!I163</f>
        <v>57739.7</v>
      </c>
      <c r="E18" s="22">
        <f>Лист1!H163</f>
        <v>407155.4</v>
      </c>
      <c r="F18" s="22">
        <f>Лист1!J163</f>
        <v>0</v>
      </c>
      <c r="G18" s="22">
        <f>Лист1!K163+Лист1!M163</f>
        <v>0</v>
      </c>
      <c r="H18" s="22">
        <f>Лист1!L163</f>
        <v>0</v>
      </c>
      <c r="I18" s="12">
        <f t="shared" ref="I18:I26" si="4">F18/C18</f>
        <v>0</v>
      </c>
      <c r="J18" s="12">
        <f t="shared" si="2"/>
        <v>0</v>
      </c>
      <c r="K18" s="12">
        <f t="shared" ref="K18:K26" si="5">H18/E18</f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s="54" customFormat="1" ht="21" customHeight="1">
      <c r="A19" s="7" t="s">
        <v>71</v>
      </c>
      <c r="B19" s="106" t="s">
        <v>66</v>
      </c>
      <c r="C19" s="22">
        <f>Лист1!F127</f>
        <v>991348.3</v>
      </c>
      <c r="D19" s="22">
        <f>Лист1!G127+Лист1!I127</f>
        <v>755730.3</v>
      </c>
      <c r="E19" s="22">
        <f>Лист1!H127</f>
        <v>235618</v>
      </c>
      <c r="F19" s="22">
        <f>Лист1!J127</f>
        <v>0</v>
      </c>
      <c r="G19" s="22">
        <f>Лист1!K127+Лист1!M127</f>
        <v>0</v>
      </c>
      <c r="H19" s="22">
        <f>Лист1!L127</f>
        <v>0</v>
      </c>
      <c r="I19" s="12">
        <f t="shared" si="4"/>
        <v>0</v>
      </c>
      <c r="J19" s="12">
        <f t="shared" si="2"/>
        <v>0</v>
      </c>
      <c r="K19" s="12">
        <f t="shared" si="5"/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ht="2.25" hidden="1" customHeight="1">
      <c r="A20" s="7" t="s">
        <v>142</v>
      </c>
      <c r="B20" s="20" t="s">
        <v>223</v>
      </c>
      <c r="C20" s="22">
        <f>Лист1!F184</f>
        <v>0</v>
      </c>
      <c r="D20" s="22">
        <f>Лист1!G184+Лист1!I184</f>
        <v>0</v>
      </c>
      <c r="E20" s="22">
        <f>Лист1!H184</f>
        <v>0</v>
      </c>
      <c r="F20" s="22">
        <f>Лист1!J184</f>
        <v>0</v>
      </c>
      <c r="G20" s="22">
        <f>Лист1!K184+Лист1!M184</f>
        <v>0</v>
      </c>
      <c r="H20" s="22">
        <f>Лист1!L184</f>
        <v>0</v>
      </c>
      <c r="I20" s="12" t="e">
        <f t="shared" si="4"/>
        <v>#DIV/0!</v>
      </c>
      <c r="J20" s="12" t="e">
        <f t="shared" si="2"/>
        <v>#DIV/0!</v>
      </c>
      <c r="K20" s="12" t="e">
        <f t="shared" si="5"/>
        <v>#DIV/0!</v>
      </c>
    </row>
    <row r="21" spans="1:88" ht="1.5" hidden="1" customHeight="1">
      <c r="A21" s="10"/>
      <c r="B21" s="53" t="s">
        <v>14</v>
      </c>
      <c r="C21" s="22">
        <f>Лист1!F185</f>
        <v>0</v>
      </c>
      <c r="D21" s="22">
        <f>Лист1!G185+Лист1!I185</f>
        <v>0</v>
      </c>
      <c r="E21" s="22">
        <f>Лист1!H185</f>
        <v>0</v>
      </c>
      <c r="F21" s="22">
        <f>Лист1!J185</f>
        <v>0</v>
      </c>
      <c r="G21" s="22">
        <f>Лист1!K185+Лист1!M185</f>
        <v>0</v>
      </c>
      <c r="H21" s="22">
        <f>Лист1!L185</f>
        <v>0</v>
      </c>
      <c r="I21" s="12" t="e">
        <f t="shared" si="4"/>
        <v>#DIV/0!</v>
      </c>
      <c r="J21" s="12" t="e">
        <f t="shared" si="2"/>
        <v>#DIV/0!</v>
      </c>
      <c r="K21" s="12" t="e">
        <f t="shared" si="5"/>
        <v>#DIV/0!</v>
      </c>
    </row>
    <row r="22" spans="1:88" ht="1.5" hidden="1" customHeight="1">
      <c r="A22" s="10"/>
      <c r="B22" s="77"/>
      <c r="C22" s="22">
        <f>Лист1!F186</f>
        <v>0</v>
      </c>
      <c r="D22" s="58">
        <f>Лист1!G186+Лист1!I186</f>
        <v>0</v>
      </c>
      <c r="E22" s="58">
        <f>Лист1!H186</f>
        <v>0</v>
      </c>
      <c r="F22" s="22">
        <f>Лист1!J186</f>
        <v>0</v>
      </c>
      <c r="G22" s="58">
        <f>Лист1!K186+Лист1!M186</f>
        <v>0</v>
      </c>
      <c r="H22" s="58">
        <f>Лист1!L186</f>
        <v>0</v>
      </c>
      <c r="I22" s="12" t="e">
        <f t="shared" si="4"/>
        <v>#DIV/0!</v>
      </c>
      <c r="J22" s="12" t="e">
        <f t="shared" si="2"/>
        <v>#DIV/0!</v>
      </c>
      <c r="K22" s="12" t="e">
        <f t="shared" si="5"/>
        <v>#DIV/0!</v>
      </c>
    </row>
    <row r="23" spans="1:88" s="54" customFormat="1" ht="74.25" customHeight="1">
      <c r="A23" s="7" t="s">
        <v>74</v>
      </c>
      <c r="B23" s="20" t="s">
        <v>83</v>
      </c>
      <c r="C23" s="22">
        <f>Лист1!F187</f>
        <v>114229.8</v>
      </c>
      <c r="D23" s="22">
        <f>Лист1!G187+Лист1!I187</f>
        <v>13876.9</v>
      </c>
      <c r="E23" s="22">
        <f>Лист1!H187</f>
        <v>100352.9</v>
      </c>
      <c r="F23" s="22">
        <f>Лист1!J187</f>
        <v>0</v>
      </c>
      <c r="G23" s="22">
        <f>Лист1!K187+Лист1!M187</f>
        <v>0</v>
      </c>
      <c r="H23" s="22">
        <f>Лист1!L187</f>
        <v>0</v>
      </c>
      <c r="I23" s="12">
        <f t="shared" si="4"/>
        <v>0</v>
      </c>
      <c r="J23" s="12">
        <f t="shared" si="2"/>
        <v>0</v>
      </c>
      <c r="K23" s="12">
        <f t="shared" si="5"/>
        <v>0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ht="46.5" customHeight="1">
      <c r="A24" s="10" t="s">
        <v>82</v>
      </c>
      <c r="B24" s="20" t="s">
        <v>321</v>
      </c>
      <c r="C24" s="22">
        <f>Лист1!F218</f>
        <v>59474.9</v>
      </c>
      <c r="D24" s="58">
        <f>Лист1!G218+Лист1!I218</f>
        <v>1784.3</v>
      </c>
      <c r="E24" s="58">
        <f>Лист1!H218</f>
        <v>57690.6</v>
      </c>
      <c r="F24" s="22">
        <f>Лист1!J218</f>
        <v>0</v>
      </c>
      <c r="G24" s="58">
        <f>Лист1!K218+Лист1!M218</f>
        <v>0</v>
      </c>
      <c r="H24" s="58">
        <f>Лист1!L218</f>
        <v>0</v>
      </c>
      <c r="I24" s="12">
        <f t="shared" si="4"/>
        <v>0</v>
      </c>
      <c r="J24" s="12">
        <f t="shared" si="2"/>
        <v>0</v>
      </c>
      <c r="K24" s="12">
        <f t="shared" si="5"/>
        <v>0</v>
      </c>
    </row>
    <row r="25" spans="1:88" s="54" customFormat="1" ht="51.75" customHeight="1">
      <c r="A25" s="7" t="s">
        <v>89</v>
      </c>
      <c r="B25" s="20" t="s">
        <v>90</v>
      </c>
      <c r="C25" s="22">
        <f>Лист1!F206</f>
        <v>23596.1</v>
      </c>
      <c r="D25" s="22">
        <f>Лист1!G206+Лист1!I206</f>
        <v>7012.9</v>
      </c>
      <c r="E25" s="22">
        <f>Лист1!H206</f>
        <v>16583.2</v>
      </c>
      <c r="F25" s="22">
        <f>Лист1!J206</f>
        <v>17096.099999999999</v>
      </c>
      <c r="G25" s="22">
        <f>Лист1!K206+Лист1!M206</f>
        <v>512.9</v>
      </c>
      <c r="H25" s="22">
        <f>Лист1!L206</f>
        <v>16583.2</v>
      </c>
      <c r="I25" s="12">
        <f t="shared" si="4"/>
        <v>0.72499999999999998</v>
      </c>
      <c r="J25" s="12">
        <f t="shared" si="2"/>
        <v>7.2999999999999995E-2</v>
      </c>
      <c r="K25" s="12">
        <f t="shared" si="5"/>
        <v>1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s="54" customFormat="1" ht="42.75" customHeight="1">
      <c r="A26" s="7">
        <v>11</v>
      </c>
      <c r="B26" s="20" t="s">
        <v>141</v>
      </c>
      <c r="C26" s="22">
        <f>Лист1!F213</f>
        <v>2875.7</v>
      </c>
      <c r="D26" s="22">
        <f>Лист1!G213+Лист1!I213</f>
        <v>86.3</v>
      </c>
      <c r="E26" s="22">
        <f>Лист1!H213</f>
        <v>2789.4</v>
      </c>
      <c r="F26" s="22">
        <f>Лист1!J213</f>
        <v>0</v>
      </c>
      <c r="G26" s="22">
        <f>Лист1!K213+Лист1!M213</f>
        <v>0</v>
      </c>
      <c r="H26" s="22">
        <f>Лист1!L213</f>
        <v>0</v>
      </c>
      <c r="I26" s="12">
        <f t="shared" si="4"/>
        <v>0</v>
      </c>
      <c r="J26" s="12">
        <f t="shared" si="2"/>
        <v>0</v>
      </c>
      <c r="K26" s="12">
        <f t="shared" si="5"/>
        <v>0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ht="38.25" customHeight="1">
      <c r="A27" s="7" t="s">
        <v>320</v>
      </c>
      <c r="B27" s="20" t="s">
        <v>53</v>
      </c>
      <c r="C27" s="22">
        <f>Лист1!F104</f>
        <v>1930</v>
      </c>
      <c r="D27" s="22">
        <f>Лист1!G104+Лист1!I104</f>
        <v>1930</v>
      </c>
      <c r="E27" s="22">
        <f>Лист1!H104</f>
        <v>0</v>
      </c>
      <c r="F27" s="22">
        <f>Лист1!J104</f>
        <v>0</v>
      </c>
      <c r="G27" s="22">
        <f>Лист1!K104+Лист1!M104</f>
        <v>0</v>
      </c>
      <c r="H27" s="22">
        <f>Лист1!L104</f>
        <v>0</v>
      </c>
      <c r="I27" s="12">
        <f t="shared" si="1"/>
        <v>0</v>
      </c>
      <c r="J27" s="12">
        <f t="shared" si="2"/>
        <v>0</v>
      </c>
      <c r="K27" s="12"/>
    </row>
    <row r="28" spans="1:88">
      <c r="I28" s="1"/>
    </row>
    <row r="29" spans="1:88" ht="22.15" customHeight="1">
      <c r="I29" s="1"/>
    </row>
    <row r="30" spans="1:88" ht="22.15" customHeight="1">
      <c r="I30" s="1"/>
    </row>
    <row r="31" spans="1:88" ht="22.15" customHeight="1">
      <c r="I31" s="1"/>
    </row>
    <row r="32" spans="1:88" ht="22.15" customHeight="1">
      <c r="I32" s="1"/>
    </row>
    <row r="33" spans="9:9" ht="21" customHeight="1">
      <c r="I33" s="1"/>
    </row>
    <row r="34" spans="9:9" ht="21" customHeight="1">
      <c r="I34" s="1"/>
    </row>
    <row r="35" spans="9:9" ht="21" customHeight="1">
      <c r="I35" s="1"/>
    </row>
    <row r="36" spans="9:9" ht="21" customHeight="1">
      <c r="I36" s="1"/>
    </row>
    <row r="37" spans="9:9" ht="17.45" customHeight="1">
      <c r="I37" s="1"/>
    </row>
    <row r="38" spans="9:9" ht="16.149999999999999" customHeight="1">
      <c r="I38" s="1"/>
    </row>
    <row r="39" spans="9:9" ht="17.45" customHeight="1">
      <c r="I39" s="1"/>
    </row>
    <row r="40" spans="9:9" ht="20.45" customHeight="1">
      <c r="I40" s="1"/>
    </row>
    <row r="41" spans="9:9" ht="16.149999999999999" customHeight="1">
      <c r="I41" s="1"/>
    </row>
    <row r="42" spans="9:9" ht="17.45" customHeight="1">
      <c r="I42" s="1"/>
    </row>
    <row r="43" spans="9:9" ht="17.45" customHeight="1">
      <c r="I43" s="1"/>
    </row>
    <row r="44" spans="9:9">
      <c r="I44" s="1"/>
    </row>
    <row r="45" spans="9:9">
      <c r="I45" s="1"/>
    </row>
    <row r="46" spans="9:9">
      <c r="I46" s="1"/>
    </row>
    <row r="47" spans="9:9">
      <c r="I47" s="1"/>
    </row>
    <row r="48" spans="9:9">
      <c r="I48" s="1"/>
    </row>
    <row r="49" spans="9:9">
      <c r="I49" s="1"/>
    </row>
    <row r="50" spans="9:9">
      <c r="I50" s="1"/>
    </row>
    <row r="51" spans="9:9">
      <c r="I51" s="1"/>
    </row>
    <row r="52" spans="9:9">
      <c r="I52" s="1"/>
    </row>
    <row r="53" spans="9:9">
      <c r="I53" s="1"/>
    </row>
    <row r="54" spans="9:9">
      <c r="I54" s="1"/>
    </row>
    <row r="55" spans="9:9">
      <c r="I55" s="1"/>
    </row>
    <row r="56" spans="9:9">
      <c r="I56" s="1"/>
    </row>
    <row r="57" spans="9:9">
      <c r="I57" s="1"/>
    </row>
    <row r="58" spans="9:9">
      <c r="I58" s="1"/>
    </row>
    <row r="59" spans="9:9">
      <c r="I59" s="1"/>
    </row>
    <row r="60" spans="9:9">
      <c r="I60" s="1"/>
    </row>
    <row r="61" spans="9:9">
      <c r="I61" s="1"/>
    </row>
  </sheetData>
  <mergeCells count="7">
    <mergeCell ref="C9:E9"/>
    <mergeCell ref="F9:H9"/>
    <mergeCell ref="I8:K9"/>
    <mergeCell ref="A5:I6"/>
    <mergeCell ref="A8:A10"/>
    <mergeCell ref="B8:B10"/>
    <mergeCell ref="C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53"/>
  <sheetViews>
    <sheetView workbookViewId="0">
      <selection activeCell="D5" sqref="D5"/>
    </sheetView>
  </sheetViews>
  <sheetFormatPr defaultRowHeight="15"/>
  <cols>
    <col min="1" max="1" width="31.7109375" customWidth="1"/>
    <col min="2" max="2" width="15.7109375" customWidth="1"/>
    <col min="3" max="3" width="13.28515625" customWidth="1"/>
    <col min="4" max="4" width="15.140625" customWidth="1"/>
    <col min="5" max="5" width="14.28515625" customWidth="1"/>
    <col min="6" max="6" width="11.5703125" customWidth="1"/>
    <col min="7" max="7" width="12.7109375" customWidth="1"/>
    <col min="8" max="8" width="11" customWidth="1"/>
  </cols>
  <sheetData>
    <row r="1" spans="1:10" ht="16.5">
      <c r="A1" s="173" t="s">
        <v>353</v>
      </c>
      <c r="B1" s="173" t="s">
        <v>354</v>
      </c>
      <c r="C1" s="173" t="s">
        <v>355</v>
      </c>
      <c r="D1" s="173"/>
      <c r="E1" s="173"/>
      <c r="F1" s="173"/>
      <c r="G1" s="173" t="s">
        <v>356</v>
      </c>
      <c r="H1" s="201" t="s">
        <v>357</v>
      </c>
    </row>
    <row r="2" spans="1:10" ht="16.5">
      <c r="A2" s="173"/>
      <c r="B2" s="173"/>
      <c r="C2" s="202" t="s">
        <v>358</v>
      </c>
      <c r="D2" s="203" t="s">
        <v>361</v>
      </c>
      <c r="E2" s="203" t="s">
        <v>14</v>
      </c>
      <c r="F2" s="203"/>
      <c r="G2" s="173"/>
      <c r="H2" s="201"/>
    </row>
    <row r="3" spans="1:10" ht="49.5">
      <c r="A3" s="173"/>
      <c r="B3" s="173"/>
      <c r="C3" s="202"/>
      <c r="D3" s="203"/>
      <c r="E3" s="68" t="s">
        <v>359</v>
      </c>
      <c r="F3" s="68" t="s">
        <v>360</v>
      </c>
      <c r="G3" s="173"/>
      <c r="H3" s="201"/>
    </row>
    <row r="4" spans="1:10" ht="16.5">
      <c r="A4" s="104">
        <v>2</v>
      </c>
      <c r="B4" s="103">
        <v>2</v>
      </c>
      <c r="C4" s="6">
        <v>3</v>
      </c>
      <c r="D4" s="103">
        <v>4</v>
      </c>
      <c r="E4" s="103">
        <v>5</v>
      </c>
      <c r="F4" s="103">
        <v>6</v>
      </c>
      <c r="G4" s="103">
        <v>7</v>
      </c>
      <c r="H4" s="108">
        <v>8</v>
      </c>
    </row>
    <row r="5" spans="1:10" ht="19.5">
      <c r="A5" s="20" t="s">
        <v>10</v>
      </c>
      <c r="B5" s="113">
        <f>Лист2!C12/1000</f>
        <v>17481.2</v>
      </c>
      <c r="C5" s="114">
        <f>SUM(C6:C17)</f>
        <v>1169.8</v>
      </c>
      <c r="D5" s="114">
        <f>SUM(D6:D17)</f>
        <v>17781.8</v>
      </c>
      <c r="E5" s="114">
        <f>SUM(E6:E17)</f>
        <v>14754.7</v>
      </c>
      <c r="F5" s="114">
        <v>86.3</v>
      </c>
      <c r="G5" s="114">
        <f>Лист2!F12/1000</f>
        <v>160.5</v>
      </c>
      <c r="H5" s="110">
        <f>G5/B5</f>
        <v>8.9999999999999993E-3</v>
      </c>
      <c r="I5" s="61">
        <f>SUM(C5:D5)</f>
        <v>18951.599999999999</v>
      </c>
      <c r="J5" s="61">
        <f>I5-B5</f>
        <v>1470.4</v>
      </c>
    </row>
    <row r="6" spans="1:10" ht="33">
      <c r="A6" s="53" t="s">
        <v>362</v>
      </c>
      <c r="B6" s="115">
        <f>Лист2!C13/1000</f>
        <v>8068.2</v>
      </c>
      <c r="C6" s="115">
        <v>1.8</v>
      </c>
      <c r="D6" s="115">
        <f>7513.4+380.9</f>
        <v>7894.3</v>
      </c>
      <c r="E6" s="115">
        <v>7144.2</v>
      </c>
      <c r="F6" s="115">
        <v>95.1</v>
      </c>
      <c r="G6" s="116">
        <f>Лист2!F13/1000</f>
        <v>126.6</v>
      </c>
      <c r="H6" s="111">
        <f t="shared" ref="H6:H17" si="0">G6/B6</f>
        <v>1.6E-2</v>
      </c>
      <c r="I6" s="61">
        <f t="shared" ref="I6:I17" si="1">SUM(C6:D6)</f>
        <v>7896.1</v>
      </c>
      <c r="J6" s="61">
        <f t="shared" ref="J6:J17" si="2">I6-B6</f>
        <v>-172.1</v>
      </c>
    </row>
    <row r="7" spans="1:10" ht="18.75">
      <c r="A7" s="53" t="s">
        <v>363</v>
      </c>
      <c r="B7" s="115">
        <f>Лист2!C14/1000</f>
        <v>595.5</v>
      </c>
      <c r="C7" s="115">
        <v>9.8000000000000007</v>
      </c>
      <c r="D7" s="115">
        <f>5801.2+301.8</f>
        <v>6103</v>
      </c>
      <c r="E7" s="115">
        <v>4226.6000000000004</v>
      </c>
      <c r="F7" s="115">
        <v>72.900000000000006</v>
      </c>
      <c r="G7" s="116">
        <f>Лист2!F14/1000</f>
        <v>0</v>
      </c>
      <c r="H7" s="111">
        <f t="shared" si="0"/>
        <v>0</v>
      </c>
      <c r="I7" s="61">
        <f t="shared" si="1"/>
        <v>6112.8</v>
      </c>
      <c r="J7" s="61">
        <f t="shared" si="2"/>
        <v>5517.3</v>
      </c>
    </row>
    <row r="8" spans="1:10" ht="18.75">
      <c r="A8" s="109" t="s">
        <v>364</v>
      </c>
      <c r="B8" s="115">
        <f>Лист2!C15/1000</f>
        <v>2033</v>
      </c>
      <c r="C8" s="115">
        <v>0</v>
      </c>
      <c r="D8" s="115">
        <v>1981.7</v>
      </c>
      <c r="E8" s="115">
        <v>1872.4</v>
      </c>
      <c r="F8" s="115">
        <v>94.5</v>
      </c>
      <c r="G8" s="116">
        <f>Лист2!F15/1000</f>
        <v>0.1</v>
      </c>
      <c r="H8" s="111">
        <f t="shared" si="0"/>
        <v>0</v>
      </c>
      <c r="I8" s="61">
        <f t="shared" si="1"/>
        <v>1981.7</v>
      </c>
      <c r="J8" s="61">
        <f t="shared" si="2"/>
        <v>-51.3</v>
      </c>
    </row>
    <row r="9" spans="1:10" ht="18.75">
      <c r="A9" s="23" t="s">
        <v>365</v>
      </c>
      <c r="B9" s="115">
        <f>Лист2!C16/1000</f>
        <v>1790.2</v>
      </c>
      <c r="C9" s="115">
        <f>241.7+110.8</f>
        <v>352.5</v>
      </c>
      <c r="D9" s="115">
        <v>1029</v>
      </c>
      <c r="E9" s="115">
        <v>777.9</v>
      </c>
      <c r="F9" s="115">
        <v>75.599999999999994</v>
      </c>
      <c r="G9" s="116">
        <f>Лист2!F16/1000</f>
        <v>1.6</v>
      </c>
      <c r="H9" s="111">
        <f t="shared" si="0"/>
        <v>1E-3</v>
      </c>
      <c r="I9" s="61">
        <f t="shared" si="1"/>
        <v>1381.5</v>
      </c>
      <c r="J9" s="61">
        <f t="shared" si="2"/>
        <v>-408.7</v>
      </c>
    </row>
    <row r="10" spans="1:10" ht="18.75">
      <c r="A10" s="23" t="s">
        <v>366</v>
      </c>
      <c r="B10" s="115">
        <f>Лист2!C17/1000-0.1</f>
        <v>524.79999999999995</v>
      </c>
      <c r="C10" s="117">
        <f>823.3-262.9</f>
        <v>560.4</v>
      </c>
      <c r="D10" s="117">
        <v>53.7</v>
      </c>
      <c r="E10" s="117">
        <v>33.4</v>
      </c>
      <c r="F10" s="117">
        <v>62.2</v>
      </c>
      <c r="G10" s="116">
        <f>Лист2!F17/1000</f>
        <v>15.1</v>
      </c>
      <c r="H10" s="112">
        <f t="shared" si="0"/>
        <v>2.9000000000000001E-2</v>
      </c>
      <c r="I10" s="61">
        <f t="shared" si="1"/>
        <v>614.1</v>
      </c>
      <c r="J10" s="61">
        <f t="shared" si="2"/>
        <v>89.3</v>
      </c>
    </row>
    <row r="11" spans="1:10" ht="18.75">
      <c r="A11" s="23" t="s">
        <v>367</v>
      </c>
      <c r="B11" s="115">
        <f>Лист2!C18/1000</f>
        <v>464.9</v>
      </c>
      <c r="C11" s="115">
        <f>1.4+20.6</f>
        <v>22</v>
      </c>
      <c r="D11" s="115">
        <v>478.5</v>
      </c>
      <c r="E11" s="115">
        <v>473.4</v>
      </c>
      <c r="F11" s="115">
        <v>98.9</v>
      </c>
      <c r="G11" s="116">
        <f>Лист2!F18/1000</f>
        <v>0</v>
      </c>
      <c r="H11" s="111">
        <f t="shared" si="0"/>
        <v>0</v>
      </c>
      <c r="I11" s="61">
        <f t="shared" si="1"/>
        <v>500.5</v>
      </c>
      <c r="J11" s="61">
        <f t="shared" si="2"/>
        <v>35.6</v>
      </c>
    </row>
    <row r="12" spans="1:10" ht="18.75">
      <c r="A12" s="23" t="s">
        <v>368</v>
      </c>
      <c r="B12" s="115">
        <f>Лист2!C19/1000</f>
        <v>991.3</v>
      </c>
      <c r="C12" s="115">
        <v>0</v>
      </c>
      <c r="D12" s="115">
        <v>217.3</v>
      </c>
      <c r="E12" s="115">
        <v>202.5</v>
      </c>
      <c r="F12" s="115">
        <v>95</v>
      </c>
      <c r="G12" s="116">
        <f>Лист2!F19/1000</f>
        <v>0</v>
      </c>
      <c r="H12" s="111">
        <f>G12/B12</f>
        <v>0</v>
      </c>
      <c r="I12" s="61">
        <f t="shared" si="1"/>
        <v>217.3</v>
      </c>
      <c r="J12" s="61">
        <f t="shared" si="2"/>
        <v>-774</v>
      </c>
    </row>
    <row r="13" spans="1:10" ht="82.5">
      <c r="A13" s="53" t="s">
        <v>369</v>
      </c>
      <c r="B13" s="115">
        <f>Лист2!C23/1000</f>
        <v>114.2</v>
      </c>
      <c r="C13" s="115">
        <v>163.1</v>
      </c>
      <c r="D13" s="115"/>
      <c r="E13" s="115"/>
      <c r="F13" s="115"/>
      <c r="G13" s="116">
        <f>Лист2!F23/1000</f>
        <v>0</v>
      </c>
      <c r="H13" s="111">
        <f t="shared" ref="H13:H16" si="3">G13/B13</f>
        <v>0</v>
      </c>
      <c r="I13" s="61">
        <f t="shared" si="1"/>
        <v>163.1</v>
      </c>
      <c r="J13" s="61">
        <f t="shared" si="2"/>
        <v>48.9</v>
      </c>
    </row>
    <row r="14" spans="1:10" ht="33">
      <c r="A14" s="77" t="s">
        <v>370</v>
      </c>
      <c r="B14" s="115">
        <f>Лист2!C24/1000</f>
        <v>59.5</v>
      </c>
      <c r="C14" s="115">
        <v>20.7</v>
      </c>
      <c r="D14" s="115">
        <v>22.4</v>
      </c>
      <c r="E14" s="115">
        <v>22.4</v>
      </c>
      <c r="F14" s="115">
        <v>100</v>
      </c>
      <c r="G14" s="116">
        <f>Лист2!F24/1000</f>
        <v>0</v>
      </c>
      <c r="H14" s="111">
        <f t="shared" si="3"/>
        <v>0</v>
      </c>
      <c r="I14" s="61">
        <f t="shared" si="1"/>
        <v>43.1</v>
      </c>
      <c r="J14" s="61">
        <f t="shared" si="2"/>
        <v>-16.399999999999999</v>
      </c>
    </row>
    <row r="15" spans="1:10" ht="33">
      <c r="A15" s="53" t="s">
        <v>371</v>
      </c>
      <c r="B15" s="115">
        <f>Лист2!C25/1000</f>
        <v>23.6</v>
      </c>
      <c r="C15" s="115">
        <v>30.9</v>
      </c>
      <c r="D15" s="115"/>
      <c r="E15" s="115"/>
      <c r="F15" s="115"/>
      <c r="G15" s="116">
        <f>Лист2!F25/1000</f>
        <v>17.100000000000001</v>
      </c>
      <c r="H15" s="111">
        <f t="shared" si="3"/>
        <v>0.72499999999999998</v>
      </c>
      <c r="I15" s="61">
        <f t="shared" si="1"/>
        <v>30.9</v>
      </c>
      <c r="J15" s="61">
        <f t="shared" si="2"/>
        <v>7.3</v>
      </c>
    </row>
    <row r="16" spans="1:10" ht="33">
      <c r="A16" s="53" t="s">
        <v>372</v>
      </c>
      <c r="B16" s="115">
        <f>Лист2!C26/1000</f>
        <v>2.9</v>
      </c>
      <c r="C16" s="115">
        <v>8.6</v>
      </c>
      <c r="D16" s="115"/>
      <c r="E16" s="115"/>
      <c r="F16" s="115"/>
      <c r="G16" s="116">
        <f>Лист2!F26/1000</f>
        <v>0</v>
      </c>
      <c r="H16" s="111">
        <f t="shared" si="3"/>
        <v>0</v>
      </c>
      <c r="I16" s="61">
        <f t="shared" si="1"/>
        <v>8.6</v>
      </c>
      <c r="J16" s="61">
        <f t="shared" si="2"/>
        <v>5.7</v>
      </c>
    </row>
    <row r="17" spans="1:10" ht="18.75">
      <c r="A17" s="53" t="s">
        <v>373</v>
      </c>
      <c r="B17" s="115">
        <f>Лист2!C27/1000</f>
        <v>1.9</v>
      </c>
      <c r="C17" s="115">
        <v>0</v>
      </c>
      <c r="D17" s="115">
        <v>1.9</v>
      </c>
      <c r="E17" s="115">
        <v>1.9</v>
      </c>
      <c r="F17" s="115">
        <v>100</v>
      </c>
      <c r="G17" s="116">
        <f>Лист2!F27/1000</f>
        <v>0</v>
      </c>
      <c r="H17" s="111">
        <f t="shared" si="0"/>
        <v>0</v>
      </c>
      <c r="I17" s="61">
        <f t="shared" si="1"/>
        <v>1.9</v>
      </c>
      <c r="J17" s="61">
        <f t="shared" si="2"/>
        <v>0</v>
      </c>
    </row>
    <row r="19" spans="1:10">
      <c r="B19" s="61">
        <f>SUM(B6:B17)-B5</f>
        <v>-2811.2</v>
      </c>
      <c r="C19" s="61">
        <f t="shared" ref="C19:E19" si="4">SUM(C6:C17)-C5</f>
        <v>0</v>
      </c>
      <c r="D19" s="61">
        <f t="shared" si="4"/>
        <v>0</v>
      </c>
      <c r="E19" s="61">
        <f t="shared" si="4"/>
        <v>0</v>
      </c>
      <c r="G19" s="61">
        <f>SUM(G6:G17)-G5</f>
        <v>0</v>
      </c>
    </row>
    <row r="32" spans="1:10" ht="15.75" thickBot="1"/>
    <row r="33" spans="1:17" ht="15.75" thickBot="1">
      <c r="A33" s="174" t="s">
        <v>0</v>
      </c>
      <c r="B33" s="177" t="s">
        <v>353</v>
      </c>
      <c r="C33" s="180" t="s">
        <v>143</v>
      </c>
      <c r="D33" s="181"/>
      <c r="E33" s="181"/>
      <c r="F33" s="181"/>
      <c r="G33" s="181"/>
      <c r="H33" s="182"/>
      <c r="I33" s="183" t="s">
        <v>168</v>
      </c>
      <c r="J33" s="184"/>
      <c r="K33" s="185"/>
    </row>
    <row r="34" spans="1:17">
      <c r="A34" s="175"/>
      <c r="B34" s="178"/>
      <c r="C34" s="192" t="s">
        <v>374</v>
      </c>
      <c r="D34" s="193"/>
      <c r="E34" s="194"/>
      <c r="F34" s="192" t="s">
        <v>375</v>
      </c>
      <c r="G34" s="193"/>
      <c r="H34" s="194"/>
      <c r="I34" s="186"/>
      <c r="J34" s="187"/>
      <c r="K34" s="188"/>
    </row>
    <row r="35" spans="1:17" ht="15.75" thickBot="1">
      <c r="A35" s="175"/>
      <c r="B35" s="178"/>
      <c r="C35" s="195" t="s">
        <v>355</v>
      </c>
      <c r="D35" s="196"/>
      <c r="E35" s="197"/>
      <c r="F35" s="195" t="s">
        <v>355</v>
      </c>
      <c r="G35" s="196"/>
      <c r="H35" s="197"/>
      <c r="I35" s="189"/>
      <c r="J35" s="190"/>
      <c r="K35" s="191"/>
    </row>
    <row r="36" spans="1:17" ht="24">
      <c r="A36" s="175"/>
      <c r="B36" s="178"/>
      <c r="C36" s="174" t="s">
        <v>376</v>
      </c>
      <c r="D36" s="199" t="s">
        <v>377</v>
      </c>
      <c r="E36" s="199" t="s">
        <v>378</v>
      </c>
      <c r="F36" s="174" t="s">
        <v>376</v>
      </c>
      <c r="G36" s="199" t="s">
        <v>377</v>
      </c>
      <c r="H36" s="199" t="s">
        <v>378</v>
      </c>
      <c r="I36" s="174" t="s">
        <v>376</v>
      </c>
      <c r="J36" s="118" t="s">
        <v>379</v>
      </c>
      <c r="K36" s="199" t="s">
        <v>381</v>
      </c>
    </row>
    <row r="37" spans="1:17" ht="24.75" thickBot="1">
      <c r="A37" s="176"/>
      <c r="B37" s="179"/>
      <c r="C37" s="198"/>
      <c r="D37" s="200"/>
      <c r="E37" s="200"/>
      <c r="F37" s="198"/>
      <c r="G37" s="200"/>
      <c r="H37" s="200"/>
      <c r="I37" s="198"/>
      <c r="J37" s="119" t="s">
        <v>380</v>
      </c>
      <c r="K37" s="200"/>
    </row>
    <row r="38" spans="1:17" ht="15.75" thickBot="1">
      <c r="A38" s="120">
        <v>1</v>
      </c>
      <c r="B38" s="121">
        <v>2</v>
      </c>
      <c r="C38" s="122">
        <v>3</v>
      </c>
      <c r="D38" s="122">
        <v>4</v>
      </c>
      <c r="E38" s="122">
        <v>5</v>
      </c>
      <c r="F38" s="122">
        <v>6</v>
      </c>
      <c r="G38" s="122">
        <v>7</v>
      </c>
      <c r="H38" s="122">
        <v>8</v>
      </c>
      <c r="I38" s="123">
        <v>9</v>
      </c>
      <c r="J38" s="123">
        <v>10</v>
      </c>
      <c r="K38" s="123">
        <v>11</v>
      </c>
    </row>
    <row r="39" spans="1:17" ht="15.75" thickBot="1">
      <c r="A39" s="124"/>
      <c r="B39" s="125" t="s">
        <v>10</v>
      </c>
      <c r="C39" s="127">
        <v>18951.599999999999</v>
      </c>
      <c r="D39" s="128">
        <v>7519.2</v>
      </c>
      <c r="E39" s="128">
        <v>11432.4</v>
      </c>
      <c r="F39" s="127">
        <v>12461.6</v>
      </c>
      <c r="G39" s="128">
        <v>5060</v>
      </c>
      <c r="H39" s="128">
        <v>7401.6</v>
      </c>
      <c r="I39" s="129">
        <v>0.65800000000000003</v>
      </c>
      <c r="J39" s="129">
        <v>0.67300000000000004</v>
      </c>
      <c r="K39" s="129">
        <v>0.64700000000000002</v>
      </c>
      <c r="L39" s="138">
        <f>F39/C39</f>
        <v>0.65800000000000003</v>
      </c>
      <c r="M39" s="138">
        <f t="shared" ref="M39:N39" si="5">G39/D39</f>
        <v>0.67300000000000004</v>
      </c>
      <c r="N39" s="138">
        <f t="shared" si="5"/>
        <v>0.64700000000000002</v>
      </c>
      <c r="O39" s="126">
        <f>L39-I39</f>
        <v>0</v>
      </c>
      <c r="P39" s="126">
        <f t="shared" ref="P39:Q39" si="6">M39-J39</f>
        <v>0</v>
      </c>
      <c r="Q39" s="126">
        <f t="shared" si="6"/>
        <v>0</v>
      </c>
    </row>
    <row r="40" spans="1:17" ht="39.75" thickBot="1">
      <c r="A40" s="124">
        <v>1</v>
      </c>
      <c r="B40" s="130" t="s">
        <v>382</v>
      </c>
      <c r="C40" s="131">
        <v>7896.1</v>
      </c>
      <c r="D40" s="131">
        <v>4487.2</v>
      </c>
      <c r="E40" s="131">
        <v>3408.9</v>
      </c>
      <c r="F40" s="131">
        <v>6027.9</v>
      </c>
      <c r="G40" s="131">
        <v>3117.3</v>
      </c>
      <c r="H40" s="131">
        <v>2910.6</v>
      </c>
      <c r="I40" s="132">
        <v>0.76300000000000001</v>
      </c>
      <c r="J40" s="132">
        <v>0.69499999999999995</v>
      </c>
      <c r="K40" s="132">
        <v>0.85399999999999998</v>
      </c>
      <c r="L40" s="138">
        <f t="shared" ref="L40:L51" si="7">F40/C40</f>
        <v>0.76300000000000001</v>
      </c>
      <c r="M40" s="138">
        <f t="shared" ref="M40:M51" si="8">G40/D40</f>
        <v>0.69499999999999995</v>
      </c>
      <c r="N40" s="138">
        <f t="shared" ref="N40:N51" si="9">H40/E40</f>
        <v>0.85399999999999998</v>
      </c>
      <c r="O40" s="126">
        <f t="shared" ref="O40:O51" si="10">L40-I40</f>
        <v>0</v>
      </c>
      <c r="P40" s="126">
        <f t="shared" ref="P40:P51" si="11">M40-J40</f>
        <v>0</v>
      </c>
      <c r="Q40" s="126">
        <f t="shared" ref="Q40:Q51" si="12">N40-K40</f>
        <v>0</v>
      </c>
    </row>
    <row r="41" spans="1:17" ht="27" thickBot="1">
      <c r="A41" s="124">
        <v>2</v>
      </c>
      <c r="B41" s="130" t="s">
        <v>383</v>
      </c>
      <c r="C41" s="131">
        <v>6112.8</v>
      </c>
      <c r="D41" s="131">
        <v>1347.1</v>
      </c>
      <c r="E41" s="131">
        <v>4765.7</v>
      </c>
      <c r="F41" s="131">
        <v>3165</v>
      </c>
      <c r="G41" s="133">
        <v>894</v>
      </c>
      <c r="H41" s="131">
        <v>2271</v>
      </c>
      <c r="I41" s="132">
        <v>0.51800000000000002</v>
      </c>
      <c r="J41" s="132">
        <v>0.66400000000000003</v>
      </c>
      <c r="K41" s="132">
        <v>0.47699999999999998</v>
      </c>
      <c r="L41" s="138">
        <f t="shared" si="7"/>
        <v>0.51800000000000002</v>
      </c>
      <c r="M41" s="138">
        <f t="shared" si="8"/>
        <v>0.66400000000000003</v>
      </c>
      <c r="N41" s="138">
        <f t="shared" si="9"/>
        <v>0.47699999999999998</v>
      </c>
      <c r="O41" s="126">
        <f t="shared" si="10"/>
        <v>0</v>
      </c>
      <c r="P41" s="126">
        <f t="shared" si="11"/>
        <v>0</v>
      </c>
      <c r="Q41" s="126">
        <f t="shared" si="12"/>
        <v>0</v>
      </c>
    </row>
    <row r="42" spans="1:17" ht="15.75" thickBot="1">
      <c r="A42" s="124">
        <v>3</v>
      </c>
      <c r="B42" s="134" t="s">
        <v>384</v>
      </c>
      <c r="C42" s="131">
        <v>1981.7</v>
      </c>
      <c r="D42" s="133">
        <v>423.9</v>
      </c>
      <c r="E42" s="131">
        <v>1557.8</v>
      </c>
      <c r="F42" s="131">
        <v>1168</v>
      </c>
      <c r="G42" s="133">
        <v>328.5</v>
      </c>
      <c r="H42" s="133">
        <v>839.5</v>
      </c>
      <c r="I42" s="132">
        <v>0.58899999999999997</v>
      </c>
      <c r="J42" s="132">
        <v>0.77500000000000002</v>
      </c>
      <c r="K42" s="132">
        <v>0.53900000000000003</v>
      </c>
      <c r="L42" s="138">
        <f t="shared" si="7"/>
        <v>0.58899999999999997</v>
      </c>
      <c r="M42" s="138">
        <f t="shared" si="8"/>
        <v>0.77500000000000002</v>
      </c>
      <c r="N42" s="138">
        <f t="shared" si="9"/>
        <v>0.53900000000000003</v>
      </c>
      <c r="O42" s="126">
        <f t="shared" si="10"/>
        <v>0</v>
      </c>
      <c r="P42" s="126">
        <f t="shared" si="11"/>
        <v>0</v>
      </c>
      <c r="Q42" s="126">
        <f t="shared" si="12"/>
        <v>0</v>
      </c>
    </row>
    <row r="43" spans="1:17" ht="15.75" thickBot="1">
      <c r="A43" s="124">
        <v>4</v>
      </c>
      <c r="B43" s="135" t="s">
        <v>385</v>
      </c>
      <c r="C43" s="131">
        <v>1381.5</v>
      </c>
      <c r="D43" s="133">
        <v>848.3</v>
      </c>
      <c r="E43" s="133">
        <v>533.20000000000005</v>
      </c>
      <c r="F43" s="133">
        <v>902.6</v>
      </c>
      <c r="G43" s="133">
        <v>427.7</v>
      </c>
      <c r="H43" s="133">
        <v>474.9</v>
      </c>
      <c r="I43" s="132">
        <v>0.65300000000000002</v>
      </c>
      <c r="J43" s="132">
        <v>0.504</v>
      </c>
      <c r="K43" s="132">
        <v>0.89100000000000001</v>
      </c>
      <c r="L43" s="138">
        <f t="shared" si="7"/>
        <v>0.65300000000000002</v>
      </c>
      <c r="M43" s="138">
        <f t="shared" si="8"/>
        <v>0.504</v>
      </c>
      <c r="N43" s="138">
        <f t="shared" si="9"/>
        <v>0.89100000000000001</v>
      </c>
      <c r="O43" s="126">
        <f t="shared" si="10"/>
        <v>0</v>
      </c>
      <c r="P43" s="126">
        <f t="shared" si="11"/>
        <v>0</v>
      </c>
      <c r="Q43" s="126">
        <f t="shared" si="12"/>
        <v>0</v>
      </c>
    </row>
    <row r="44" spans="1:17" ht="15.75" thickBot="1">
      <c r="A44" s="124">
        <v>5</v>
      </c>
      <c r="B44" s="135" t="s">
        <v>386</v>
      </c>
      <c r="C44" s="133">
        <v>614.1</v>
      </c>
      <c r="D44" s="133">
        <v>212.1</v>
      </c>
      <c r="E44" s="133">
        <v>402</v>
      </c>
      <c r="F44" s="133">
        <v>552.9</v>
      </c>
      <c r="G44" s="133">
        <v>187.3</v>
      </c>
      <c r="H44" s="133">
        <v>365.6</v>
      </c>
      <c r="I44" s="132">
        <v>0.9</v>
      </c>
      <c r="J44" s="132">
        <v>0.88300000000000001</v>
      </c>
      <c r="K44" s="132">
        <v>0.90900000000000003</v>
      </c>
      <c r="L44" s="138">
        <f t="shared" si="7"/>
        <v>0.9</v>
      </c>
      <c r="M44" s="138">
        <f t="shared" si="8"/>
        <v>0.88300000000000001</v>
      </c>
      <c r="N44" s="138">
        <f t="shared" si="9"/>
        <v>0.90900000000000003</v>
      </c>
      <c r="O44" s="126">
        <f t="shared" si="10"/>
        <v>0</v>
      </c>
      <c r="P44" s="126">
        <f t="shared" si="11"/>
        <v>0</v>
      </c>
      <c r="Q44" s="126">
        <f t="shared" si="12"/>
        <v>0</v>
      </c>
    </row>
    <row r="45" spans="1:17" ht="15.75" thickBot="1">
      <c r="A45" s="124">
        <v>6</v>
      </c>
      <c r="B45" s="135" t="s">
        <v>387</v>
      </c>
      <c r="C45" s="133">
        <v>500.5</v>
      </c>
      <c r="D45" s="133">
        <v>131</v>
      </c>
      <c r="E45" s="133">
        <v>369.5</v>
      </c>
      <c r="F45" s="133">
        <v>338.7</v>
      </c>
      <c r="G45" s="133">
        <v>70.3</v>
      </c>
      <c r="H45" s="133">
        <v>268.39999999999998</v>
      </c>
      <c r="I45" s="132">
        <v>0.67700000000000005</v>
      </c>
      <c r="J45" s="132">
        <v>0.53700000000000003</v>
      </c>
      <c r="K45" s="132">
        <v>0.72599999999999998</v>
      </c>
      <c r="L45" s="138">
        <f t="shared" si="7"/>
        <v>0.67700000000000005</v>
      </c>
      <c r="M45" s="138">
        <f t="shared" si="8"/>
        <v>0.53700000000000003</v>
      </c>
      <c r="N45" s="138">
        <f t="shared" si="9"/>
        <v>0.72599999999999998</v>
      </c>
      <c r="O45" s="126">
        <f t="shared" si="10"/>
        <v>0</v>
      </c>
      <c r="P45" s="126">
        <f t="shared" si="11"/>
        <v>0</v>
      </c>
      <c r="Q45" s="126">
        <f t="shared" si="12"/>
        <v>0</v>
      </c>
    </row>
    <row r="46" spans="1:17" ht="15.75" thickBot="1">
      <c r="A46" s="124">
        <v>7</v>
      </c>
      <c r="B46" s="135" t="s">
        <v>388</v>
      </c>
      <c r="C46" s="133">
        <v>217.3</v>
      </c>
      <c r="D46" s="133">
        <v>49</v>
      </c>
      <c r="E46" s="133">
        <v>168.3</v>
      </c>
      <c r="F46" s="133">
        <v>128.69999999999999</v>
      </c>
      <c r="G46" s="133">
        <v>16.600000000000001</v>
      </c>
      <c r="H46" s="133">
        <v>112.1</v>
      </c>
      <c r="I46" s="132">
        <v>0.59199999999999997</v>
      </c>
      <c r="J46" s="132">
        <v>0.33900000000000002</v>
      </c>
      <c r="K46" s="132">
        <v>0.66600000000000004</v>
      </c>
      <c r="L46" s="138">
        <f t="shared" si="7"/>
        <v>0.59199999999999997</v>
      </c>
      <c r="M46" s="138">
        <f t="shared" si="8"/>
        <v>0.33900000000000002</v>
      </c>
      <c r="N46" s="138">
        <f t="shared" si="9"/>
        <v>0.66600000000000004</v>
      </c>
      <c r="O46" s="126">
        <f t="shared" si="10"/>
        <v>0</v>
      </c>
      <c r="P46" s="126">
        <f t="shared" si="11"/>
        <v>0</v>
      </c>
      <c r="Q46" s="126">
        <f t="shared" si="12"/>
        <v>0</v>
      </c>
    </row>
    <row r="47" spans="1:17" ht="78" thickBot="1">
      <c r="A47" s="124">
        <v>8</v>
      </c>
      <c r="B47" s="130" t="s">
        <v>389</v>
      </c>
      <c r="C47" s="133">
        <v>163.1</v>
      </c>
      <c r="D47" s="133">
        <v>5.9</v>
      </c>
      <c r="E47" s="133">
        <v>157.19999999999999</v>
      </c>
      <c r="F47" s="133">
        <v>119.3</v>
      </c>
      <c r="G47" s="133">
        <v>4.3</v>
      </c>
      <c r="H47" s="133">
        <v>115</v>
      </c>
      <c r="I47" s="132">
        <v>0.73099999999999998</v>
      </c>
      <c r="J47" s="132">
        <v>0.72899999999999998</v>
      </c>
      <c r="K47" s="132">
        <v>0.73199999999999998</v>
      </c>
      <c r="L47" s="138">
        <f t="shared" si="7"/>
        <v>0.73099999999999998</v>
      </c>
      <c r="M47" s="138">
        <f t="shared" si="8"/>
        <v>0.72899999999999998</v>
      </c>
      <c r="N47" s="138">
        <f t="shared" si="9"/>
        <v>0.73199999999999998</v>
      </c>
      <c r="O47" s="126">
        <f t="shared" si="10"/>
        <v>0</v>
      </c>
      <c r="P47" s="126">
        <f t="shared" si="11"/>
        <v>0</v>
      </c>
      <c r="Q47" s="126">
        <f t="shared" si="12"/>
        <v>0</v>
      </c>
    </row>
    <row r="48" spans="1:17" ht="39.75" thickBot="1">
      <c r="A48" s="124">
        <v>9</v>
      </c>
      <c r="B48" s="130" t="s">
        <v>390</v>
      </c>
      <c r="C48" s="133">
        <v>43.1</v>
      </c>
      <c r="D48" s="133">
        <v>1.3</v>
      </c>
      <c r="E48" s="133">
        <v>41.8</v>
      </c>
      <c r="F48" s="133">
        <v>25.7</v>
      </c>
      <c r="G48" s="133">
        <v>0.8</v>
      </c>
      <c r="H48" s="133">
        <v>24.9</v>
      </c>
      <c r="I48" s="132">
        <v>0.59599999999999997</v>
      </c>
      <c r="J48" s="132">
        <v>0.61499999999999999</v>
      </c>
      <c r="K48" s="132">
        <v>0.59599999999999997</v>
      </c>
      <c r="L48" s="138">
        <f t="shared" si="7"/>
        <v>0.59599999999999997</v>
      </c>
      <c r="M48" s="138">
        <f t="shared" si="8"/>
        <v>0.61499999999999999</v>
      </c>
      <c r="N48" s="138">
        <f t="shared" si="9"/>
        <v>0.59599999999999997</v>
      </c>
      <c r="O48" s="126">
        <f t="shared" si="10"/>
        <v>0</v>
      </c>
      <c r="P48" s="126">
        <f t="shared" si="11"/>
        <v>0</v>
      </c>
      <c r="Q48" s="126">
        <f t="shared" si="12"/>
        <v>0</v>
      </c>
    </row>
    <row r="49" spans="1:17" ht="52.5" thickBot="1">
      <c r="A49" s="124">
        <v>10</v>
      </c>
      <c r="B49" s="130" t="s">
        <v>391</v>
      </c>
      <c r="C49" s="133">
        <v>30.9</v>
      </c>
      <c r="D49" s="133">
        <v>11.3</v>
      </c>
      <c r="E49" s="133">
        <v>19.600000000000001</v>
      </c>
      <c r="F49" s="133">
        <v>30.9</v>
      </c>
      <c r="G49" s="133">
        <v>11.3</v>
      </c>
      <c r="H49" s="133">
        <v>19.600000000000001</v>
      </c>
      <c r="I49" s="136">
        <v>1</v>
      </c>
      <c r="J49" s="136">
        <v>1</v>
      </c>
      <c r="K49" s="136">
        <v>1</v>
      </c>
      <c r="L49" s="138">
        <f t="shared" si="7"/>
        <v>1</v>
      </c>
      <c r="M49" s="138">
        <f t="shared" si="8"/>
        <v>1</v>
      </c>
      <c r="N49" s="138">
        <f t="shared" si="9"/>
        <v>1</v>
      </c>
      <c r="O49" s="126">
        <f t="shared" si="10"/>
        <v>0</v>
      </c>
      <c r="P49" s="126">
        <f t="shared" si="11"/>
        <v>0</v>
      </c>
      <c r="Q49" s="126">
        <f t="shared" si="12"/>
        <v>0</v>
      </c>
    </row>
    <row r="50" spans="1:17" ht="39.75" thickBot="1">
      <c r="A50" s="124">
        <v>11</v>
      </c>
      <c r="B50" s="130" t="s">
        <v>392</v>
      </c>
      <c r="C50" s="133">
        <v>8.6</v>
      </c>
      <c r="D50" s="133">
        <v>0.2</v>
      </c>
      <c r="E50" s="133">
        <v>8.4</v>
      </c>
      <c r="F50" s="133">
        <v>0</v>
      </c>
      <c r="G50" s="133">
        <v>0</v>
      </c>
      <c r="H50" s="133">
        <v>0</v>
      </c>
      <c r="I50" s="132">
        <v>0</v>
      </c>
      <c r="J50" s="132">
        <v>0</v>
      </c>
      <c r="K50" s="132">
        <v>0</v>
      </c>
      <c r="L50" s="138">
        <f t="shared" si="7"/>
        <v>0</v>
      </c>
      <c r="M50" s="138">
        <f t="shared" si="8"/>
        <v>0</v>
      </c>
      <c r="N50" s="138">
        <f t="shared" si="9"/>
        <v>0</v>
      </c>
      <c r="O50" s="126">
        <f t="shared" si="10"/>
        <v>0</v>
      </c>
      <c r="P50" s="126">
        <f t="shared" si="11"/>
        <v>0</v>
      </c>
      <c r="Q50" s="126">
        <f t="shared" si="12"/>
        <v>0</v>
      </c>
    </row>
    <row r="51" spans="1:17" ht="27" thickBot="1">
      <c r="A51" s="124">
        <v>12</v>
      </c>
      <c r="B51" s="130" t="s">
        <v>393</v>
      </c>
      <c r="C51" s="133">
        <v>1.9</v>
      </c>
      <c r="D51" s="133">
        <v>1.9</v>
      </c>
      <c r="E51" s="133">
        <v>0</v>
      </c>
      <c r="F51" s="133">
        <v>1.9</v>
      </c>
      <c r="G51" s="133">
        <v>1.9</v>
      </c>
      <c r="H51" s="133">
        <v>0</v>
      </c>
      <c r="I51" s="136">
        <v>1</v>
      </c>
      <c r="J51" s="136">
        <v>1</v>
      </c>
      <c r="K51" s="137"/>
      <c r="L51" s="138">
        <f t="shared" si="7"/>
        <v>1</v>
      </c>
      <c r="M51" s="138">
        <f t="shared" si="8"/>
        <v>1</v>
      </c>
      <c r="N51" s="138" t="e">
        <f t="shared" si="9"/>
        <v>#DIV/0!</v>
      </c>
      <c r="O51" s="126">
        <f t="shared" si="10"/>
        <v>0</v>
      </c>
      <c r="P51" s="126">
        <f t="shared" si="11"/>
        <v>0</v>
      </c>
      <c r="Q51" s="126" t="e">
        <f t="shared" si="12"/>
        <v>#DIV/0!</v>
      </c>
    </row>
    <row r="52" spans="1:17">
      <c r="C52" s="126">
        <f>SUM(C40:C51)</f>
        <v>18951.599999999999</v>
      </c>
      <c r="D52" s="126">
        <f t="shared" ref="D52:E52" si="13">SUM(D40:D51)</f>
        <v>7519.2</v>
      </c>
      <c r="E52" s="126">
        <f t="shared" si="13"/>
        <v>11432.4</v>
      </c>
      <c r="F52" s="126">
        <f>SUM(F40:F51)</f>
        <v>12461.6</v>
      </c>
      <c r="G52" s="126">
        <f t="shared" ref="G52" si="14">SUM(G40:G51)</f>
        <v>5060</v>
      </c>
      <c r="H52" s="126">
        <f t="shared" ref="H52" si="15">SUM(H40:H51)</f>
        <v>7401.6</v>
      </c>
    </row>
    <row r="53" spans="1:17">
      <c r="C53" s="126">
        <f>C52-C39</f>
        <v>0</v>
      </c>
      <c r="D53" s="126">
        <f t="shared" ref="D53:E53" si="16">D52-D39</f>
        <v>0</v>
      </c>
      <c r="E53" s="126">
        <f t="shared" si="16"/>
        <v>0</v>
      </c>
      <c r="F53" s="126">
        <f t="shared" ref="F53" si="17">F52-F39</f>
        <v>0</v>
      </c>
      <c r="G53" s="126">
        <f t="shared" ref="G53" si="18">G52-G39</f>
        <v>0</v>
      </c>
      <c r="H53" s="126">
        <f t="shared" ref="H53" si="19">H52-H39</f>
        <v>0</v>
      </c>
    </row>
  </sheetData>
  <mergeCells count="24">
    <mergeCell ref="A1:A3"/>
    <mergeCell ref="B1:B3"/>
    <mergeCell ref="C1:F1"/>
    <mergeCell ref="G1:G3"/>
    <mergeCell ref="H1:H3"/>
    <mergeCell ref="C2:C3"/>
    <mergeCell ref="D2:D3"/>
    <mergeCell ref="E2:F2"/>
    <mergeCell ref="A33:A37"/>
    <mergeCell ref="B33:B37"/>
    <mergeCell ref="C33:H33"/>
    <mergeCell ref="I33:K35"/>
    <mergeCell ref="C34:E34"/>
    <mergeCell ref="C35:E35"/>
    <mergeCell ref="F34:H34"/>
    <mergeCell ref="F35:H35"/>
    <mergeCell ref="C36:C37"/>
    <mergeCell ref="D36:D37"/>
    <mergeCell ref="E36:E37"/>
    <mergeCell ref="F36:F37"/>
    <mergeCell ref="G36:G37"/>
    <mergeCell ref="H36:H37"/>
    <mergeCell ref="I36:I37"/>
    <mergeCell ref="K36:K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2023-10-12T11:00:25Z</cp:lastPrinted>
  <dcterms:created xsi:type="dcterms:W3CDTF">2006-09-28T05:33:49Z</dcterms:created>
  <dcterms:modified xsi:type="dcterms:W3CDTF">2024-05-29T08:49:45Z</dcterms:modified>
</cp:coreProperties>
</file>