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0" windowWidth="29040" windowHeight="130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Лист1!$E$15:$E$203</definedName>
    <definedName name="Z_77984228_E82F_4F8D_9DE5_B74C2AD346E6_.wvu.FilterData" localSheetId="0" hidden="1">Лист1!$E$15:$E$203</definedName>
    <definedName name="Z_77984228_E82F_4F8D_9DE5_B74C2AD346E6_.wvu.PrintArea" localSheetId="0" hidden="1">Лист1!$A$5:$V$203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Лист1!$E$15:$E$203</definedName>
    <definedName name="Z_8DBC8541_9868_41A7_9A9F_A27FC80CBA37_.wvu.PrintArea" localSheetId="0" hidden="1">Лист1!$A$5:$V$203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Лист1!$E$15:$E$203</definedName>
    <definedName name="Z_BABD61A3_6A51_407B_8C81_60ED34B253AA_.wvu.PrintArea" localSheetId="0" hidden="1">Лист1!$A$5:$V$203</definedName>
    <definedName name="Z_BABD61A3_6A51_407B_8C81_60ED34B253AA_.wvu.PrintTitles" localSheetId="0" hidden="1">Лист1!$8:$11</definedName>
    <definedName name="Z_BABD61A3_6A51_407B_8C81_60ED34B253AA_.wvu.Rows" localSheetId="0" hidden="1">Лист1!$165:$166</definedName>
    <definedName name="Z_CFE875CB_1045_45F7_825E_02100661E885_.wvu.FilterData" localSheetId="0" hidden="1">Лист1!$A$11:$V$203</definedName>
    <definedName name="Z_CFE875CB_1045_45F7_825E_02100661E885_.wvu.PrintArea" localSheetId="0" hidden="1">Лист1!$A$5:$V$203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Лист1!$E$15:$E$203</definedName>
    <definedName name="Z_FE09AB06_1ECE_4486_BCA1_E9D85830708B_.wvu.PrintArea" localSheetId="0" hidden="1">Лист1!$A$1:$V$203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Лист1!$1:$4,Лист1!$164:$166</definedName>
    <definedName name="_xlnm.Print_Titles" localSheetId="0">Лист1!$8:$11</definedName>
    <definedName name="_xlnm.Print_Area" localSheetId="0">Лист1!$A$5:$V$203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pvn - Личное представление" guid="{BABD61A3-6A51-407B-8C81-60ED34B253AA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T127" i="1"/>
  <c r="U127"/>
  <c r="S127"/>
  <c r="Q127"/>
  <c r="P127"/>
  <c r="O127"/>
  <c r="M127"/>
  <c r="L127"/>
  <c r="K127"/>
  <c r="I127"/>
  <c r="H127"/>
  <c r="G127"/>
  <c r="R132"/>
  <c r="N132"/>
  <c r="J132"/>
  <c r="F132"/>
  <c r="K114"/>
  <c r="N51" i="3"/>
  <c r="Q51" s="1"/>
  <c r="M51"/>
  <c r="P51" s="1"/>
  <c r="L51"/>
  <c r="O51" s="1"/>
  <c r="N50"/>
  <c r="Q50" s="1"/>
  <c r="M50"/>
  <c r="P50" s="1"/>
  <c r="L50"/>
  <c r="O50" s="1"/>
  <c r="N49"/>
  <c r="Q49" s="1"/>
  <c r="M49"/>
  <c r="P49" s="1"/>
  <c r="L49"/>
  <c r="O49" s="1"/>
  <c r="N48"/>
  <c r="Q48" s="1"/>
  <c r="M48"/>
  <c r="P48" s="1"/>
  <c r="L48"/>
  <c r="O48" s="1"/>
  <c r="N47"/>
  <c r="Q47" s="1"/>
  <c r="M47"/>
  <c r="P47" s="1"/>
  <c r="L47"/>
  <c r="O47" s="1"/>
  <c r="N46"/>
  <c r="Q46" s="1"/>
  <c r="M46"/>
  <c r="P46" s="1"/>
  <c r="L46"/>
  <c r="O46" s="1"/>
  <c r="N45"/>
  <c r="Q45" s="1"/>
  <c r="M45"/>
  <c r="P45" s="1"/>
  <c r="L45"/>
  <c r="O45" s="1"/>
  <c r="N44"/>
  <c r="Q44" s="1"/>
  <c r="M44"/>
  <c r="P44" s="1"/>
  <c r="L44"/>
  <c r="O44" s="1"/>
  <c r="N43"/>
  <c r="Q43" s="1"/>
  <c r="M43"/>
  <c r="P43" s="1"/>
  <c r="L43"/>
  <c r="O43" s="1"/>
  <c r="N42"/>
  <c r="Q42" s="1"/>
  <c r="M42"/>
  <c r="P42" s="1"/>
  <c r="L42"/>
  <c r="O42" s="1"/>
  <c r="N41"/>
  <c r="Q41" s="1"/>
  <c r="M41"/>
  <c r="P41" s="1"/>
  <c r="L41"/>
  <c r="O41" s="1"/>
  <c r="N40"/>
  <c r="Q40" s="1"/>
  <c r="M40"/>
  <c r="P40" s="1"/>
  <c r="L40"/>
  <c r="O40" s="1"/>
  <c r="N39"/>
  <c r="Q39" s="1"/>
  <c r="M39"/>
  <c r="P39" s="1"/>
  <c r="L39"/>
  <c r="O39" s="1"/>
  <c r="F52"/>
  <c r="H52"/>
  <c r="H53" s="1"/>
  <c r="G52"/>
  <c r="G53" s="1"/>
  <c r="F53"/>
  <c r="E52"/>
  <c r="E53" s="1"/>
  <c r="D52"/>
  <c r="D53" s="1"/>
  <c r="C52"/>
  <c r="C53" s="1"/>
  <c r="E5"/>
  <c r="D6"/>
  <c r="D7"/>
  <c r="I7" s="1"/>
  <c r="C9"/>
  <c r="C10"/>
  <c r="I10" s="1"/>
  <c r="C11"/>
  <c r="I17"/>
  <c r="I16"/>
  <c r="I15"/>
  <c r="I14"/>
  <c r="I13"/>
  <c r="I12"/>
  <c r="I11"/>
  <c r="I9"/>
  <c r="I8"/>
  <c r="I6"/>
  <c r="D5"/>
  <c r="E19"/>
  <c r="C5" l="1"/>
  <c r="C19" s="1"/>
  <c r="V132" i="1"/>
  <c r="F127"/>
  <c r="D19" i="3"/>
  <c r="I5" l="1"/>
  <c r="G22" i="2"/>
  <c r="G21"/>
  <c r="D22"/>
  <c r="D21"/>
  <c r="H22"/>
  <c r="E22"/>
  <c r="H21"/>
  <c r="F21"/>
  <c r="E21"/>
  <c r="C21"/>
  <c r="L33" i="1"/>
  <c r="M33"/>
  <c r="K33"/>
  <c r="H33"/>
  <c r="G33"/>
  <c r="F17"/>
  <c r="R36"/>
  <c r="N36"/>
  <c r="J36"/>
  <c r="F36"/>
  <c r="T33"/>
  <c r="U33"/>
  <c r="S33"/>
  <c r="R35"/>
  <c r="P33"/>
  <c r="Q33"/>
  <c r="O33"/>
  <c r="N35"/>
  <c r="J35"/>
  <c r="I33"/>
  <c r="F35"/>
  <c r="G15"/>
  <c r="L196"/>
  <c r="K196"/>
  <c r="V35" l="1"/>
  <c r="I21" i="2"/>
  <c r="K21"/>
  <c r="K22"/>
  <c r="J22"/>
  <c r="J21"/>
  <c r="V36" i="1"/>
  <c r="F33"/>
  <c r="L15"/>
  <c r="K15"/>
  <c r="M175"/>
  <c r="L175"/>
  <c r="K175"/>
  <c r="I144"/>
  <c r="G47" l="1"/>
  <c r="M47"/>
  <c r="K47"/>
  <c r="J52"/>
  <c r="T47"/>
  <c r="U47"/>
  <c r="S47"/>
  <c r="P47"/>
  <c r="Q47"/>
  <c r="O47"/>
  <c r="I47"/>
  <c r="H47"/>
  <c r="L47"/>
  <c r="T108"/>
  <c r="U108"/>
  <c r="S108"/>
  <c r="P108"/>
  <c r="Q108"/>
  <c r="O108"/>
  <c r="L108"/>
  <c r="M108"/>
  <c r="K108"/>
  <c r="H108"/>
  <c r="I108"/>
  <c r="G108"/>
  <c r="R111"/>
  <c r="N111"/>
  <c r="J111"/>
  <c r="F111"/>
  <c r="O137"/>
  <c r="K137"/>
  <c r="G137"/>
  <c r="G175"/>
  <c r="G171"/>
  <c r="R181"/>
  <c r="N181"/>
  <c r="J181"/>
  <c r="F181"/>
  <c r="V181" l="1"/>
  <c r="V111"/>
  <c r="P144"/>
  <c r="L144"/>
  <c r="T144"/>
  <c r="U144"/>
  <c r="S144"/>
  <c r="Q144"/>
  <c r="O144"/>
  <c r="M144"/>
  <c r="K144"/>
  <c r="H144"/>
  <c r="G144"/>
  <c r="R158"/>
  <c r="N158"/>
  <c r="J158"/>
  <c r="F158"/>
  <c r="G103"/>
  <c r="H103"/>
  <c r="K103"/>
  <c r="J107"/>
  <c r="F107"/>
  <c r="V158" l="1"/>
  <c r="F52"/>
  <c r="V52" s="1"/>
  <c r="J156"/>
  <c r="J146"/>
  <c r="J139"/>
  <c r="J135"/>
  <c r="J129"/>
  <c r="J105"/>
  <c r="J101"/>
  <c r="J97"/>
  <c r="J80"/>
  <c r="J79"/>
  <c r="J55"/>
  <c r="J46"/>
  <c r="J45"/>
  <c r="J42"/>
  <c r="J41"/>
  <c r="J154"/>
  <c r="J153"/>
  <c r="J90"/>
  <c r="J87"/>
  <c r="J86"/>
  <c r="J85"/>
  <c r="J84"/>
  <c r="J83"/>
  <c r="J63"/>
  <c r="J62"/>
  <c r="J60"/>
  <c r="J59"/>
  <c r="J58"/>
  <c r="J61"/>
  <c r="G65" l="1"/>
  <c r="H65"/>
  <c r="M65"/>
  <c r="L65"/>
  <c r="K65"/>
  <c r="O117"/>
  <c r="T117"/>
  <c r="U117"/>
  <c r="S117"/>
  <c r="N121"/>
  <c r="R121"/>
  <c r="P117"/>
  <c r="Q117"/>
  <c r="L117"/>
  <c r="M117"/>
  <c r="K117"/>
  <c r="I117"/>
  <c r="H117"/>
  <c r="G117"/>
  <c r="J121"/>
  <c r="F121"/>
  <c r="J51"/>
  <c r="F51"/>
  <c r="R18"/>
  <c r="N18"/>
  <c r="J18"/>
  <c r="F18"/>
  <c r="V121" l="1"/>
  <c r="V51"/>
  <c r="F47"/>
  <c r="V18"/>
  <c r="J117"/>
  <c r="H196"/>
  <c r="I196"/>
  <c r="G196"/>
  <c r="T199"/>
  <c r="U199"/>
  <c r="S199"/>
  <c r="P199"/>
  <c r="Q199"/>
  <c r="O199"/>
  <c r="L199"/>
  <c r="M199"/>
  <c r="K199"/>
  <c r="J201"/>
  <c r="H199"/>
  <c r="I199"/>
  <c r="G199"/>
  <c r="F201"/>
  <c r="L99"/>
  <c r="H99"/>
  <c r="T196"/>
  <c r="U196"/>
  <c r="S196"/>
  <c r="P196"/>
  <c r="Q196"/>
  <c r="O196"/>
  <c r="M196"/>
  <c r="N201"/>
  <c r="R201"/>
  <c r="O81"/>
  <c r="K81"/>
  <c r="R198"/>
  <c r="N198"/>
  <c r="J198"/>
  <c r="G191"/>
  <c r="G190" s="1"/>
  <c r="F198"/>
  <c r="F194"/>
  <c r="F193"/>
  <c r="M195" l="1"/>
  <c r="P195"/>
  <c r="O195"/>
  <c r="U195"/>
  <c r="L195"/>
  <c r="H24" i="2" s="1"/>
  <c r="S195" i="1"/>
  <c r="H195"/>
  <c r="E24" i="2" s="1"/>
  <c r="Q195" i="1"/>
  <c r="K195"/>
  <c r="G24" i="2" s="1"/>
  <c r="T195" i="1"/>
  <c r="G195"/>
  <c r="D24" i="2" s="1"/>
  <c r="I195" i="1"/>
  <c r="J199"/>
  <c r="R199"/>
  <c r="N199"/>
  <c r="F199"/>
  <c r="V201"/>
  <c r="V198"/>
  <c r="N196"/>
  <c r="F196"/>
  <c r="R196"/>
  <c r="J196"/>
  <c r="L95"/>
  <c r="M95"/>
  <c r="K95"/>
  <c r="J95"/>
  <c r="I99"/>
  <c r="I65"/>
  <c r="R68"/>
  <c r="N68"/>
  <c r="J68"/>
  <c r="F68"/>
  <c r="J24" i="2" l="1"/>
  <c r="K24"/>
  <c r="J195" i="1"/>
  <c r="F24" i="2" s="1"/>
  <c r="N195" i="1"/>
  <c r="R195"/>
  <c r="F195"/>
  <c r="C24" i="2" s="1"/>
  <c r="B14" i="3" s="1"/>
  <c r="J14" s="1"/>
  <c r="V199" i="1"/>
  <c r="V68"/>
  <c r="V196"/>
  <c r="O103"/>
  <c r="R150"/>
  <c r="N150"/>
  <c r="J149"/>
  <c r="J150"/>
  <c r="F150"/>
  <c r="R50"/>
  <c r="N50"/>
  <c r="J50"/>
  <c r="J49"/>
  <c r="F50"/>
  <c r="G14" i="3" l="1"/>
  <c r="H14" s="1"/>
  <c r="I24" i="2"/>
  <c r="J47" i="1"/>
  <c r="V195"/>
  <c r="V50"/>
  <c r="V150"/>
  <c r="F103"/>
  <c r="S65"/>
  <c r="O65"/>
  <c r="J67"/>
  <c r="J69"/>
  <c r="J70"/>
  <c r="J71"/>
  <c r="J72"/>
  <c r="J73"/>
  <c r="J74"/>
  <c r="J75"/>
  <c r="J76"/>
  <c r="R75"/>
  <c r="N75"/>
  <c r="F75"/>
  <c r="T185"/>
  <c r="U185"/>
  <c r="S185"/>
  <c r="R189"/>
  <c r="P185"/>
  <c r="Q185"/>
  <c r="O185"/>
  <c r="L185"/>
  <c r="M185"/>
  <c r="K185"/>
  <c r="H185"/>
  <c r="I185"/>
  <c r="G185"/>
  <c r="N189"/>
  <c r="J189"/>
  <c r="F189"/>
  <c r="M15"/>
  <c r="V47" l="1"/>
  <c r="V189"/>
  <c r="V75"/>
  <c r="R185"/>
  <c r="J185"/>
  <c r="J37"/>
  <c r="J31"/>
  <c r="J32"/>
  <c r="K29"/>
  <c r="J24"/>
  <c r="J25"/>
  <c r="J26"/>
  <c r="J27"/>
  <c r="J28"/>
  <c r="J23"/>
  <c r="F23"/>
  <c r="L21"/>
  <c r="M21"/>
  <c r="K21"/>
  <c r="J19"/>
  <c r="J20"/>
  <c r="J17"/>
  <c r="J15"/>
  <c r="V23" l="1"/>
  <c r="V17"/>
  <c r="J21"/>
  <c r="J33"/>
  <c r="K13"/>
  <c r="K39"/>
  <c r="J112"/>
  <c r="J110"/>
  <c r="F110"/>
  <c r="L122"/>
  <c r="M122"/>
  <c r="K122"/>
  <c r="V110" l="1"/>
  <c r="J124"/>
  <c r="J125"/>
  <c r="J119"/>
  <c r="J122"/>
  <c r="I122"/>
  <c r="R105" l="1"/>
  <c r="N105"/>
  <c r="F105"/>
  <c r="V105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6"/>
  <c r="N146"/>
  <c r="F146"/>
  <c r="V146" s="1"/>
  <c r="T133"/>
  <c r="U133"/>
  <c r="S133"/>
  <c r="P133"/>
  <c r="Q133"/>
  <c r="O133"/>
  <c r="H133"/>
  <c r="I133"/>
  <c r="K133"/>
  <c r="L133"/>
  <c r="M133"/>
  <c r="G133"/>
  <c r="F135"/>
  <c r="V135" s="1"/>
  <c r="N135"/>
  <c r="R135"/>
  <c r="N129"/>
  <c r="F129"/>
  <c r="V129" s="1"/>
  <c r="U122"/>
  <c r="T122"/>
  <c r="S122"/>
  <c r="Q122"/>
  <c r="P122"/>
  <c r="O122"/>
  <c r="R125"/>
  <c r="R124"/>
  <c r="N125"/>
  <c r="N124"/>
  <c r="G122"/>
  <c r="H122"/>
  <c r="F125"/>
  <c r="V125" s="1"/>
  <c r="F124"/>
  <c r="V124" s="1"/>
  <c r="T103"/>
  <c r="U103"/>
  <c r="S103"/>
  <c r="P103"/>
  <c r="Q103"/>
  <c r="T99"/>
  <c r="U99"/>
  <c r="S99"/>
  <c r="P99"/>
  <c r="Q99"/>
  <c r="O99"/>
  <c r="G99"/>
  <c r="R101"/>
  <c r="N101"/>
  <c r="F101"/>
  <c r="V101" s="1"/>
  <c r="R37"/>
  <c r="N37"/>
  <c r="F37"/>
  <c r="V37" s="1"/>
  <c r="R156"/>
  <c r="N156"/>
  <c r="F156"/>
  <c r="V156" s="1"/>
  <c r="R153"/>
  <c r="R154"/>
  <c r="N154"/>
  <c r="N153"/>
  <c r="F153"/>
  <c r="V153" s="1"/>
  <c r="F154"/>
  <c r="V154" s="1"/>
  <c r="R149"/>
  <c r="F149"/>
  <c r="V149" s="1"/>
  <c r="N149"/>
  <c r="F151"/>
  <c r="J151"/>
  <c r="N151"/>
  <c r="R151"/>
  <c r="T137"/>
  <c r="U137"/>
  <c r="S137"/>
  <c r="P137"/>
  <c r="Q137"/>
  <c r="H137"/>
  <c r="I137"/>
  <c r="R139"/>
  <c r="N139"/>
  <c r="F139"/>
  <c r="V139" s="1"/>
  <c r="R119"/>
  <c r="N119"/>
  <c r="F119"/>
  <c r="V119" s="1"/>
  <c r="F120"/>
  <c r="J120"/>
  <c r="N120"/>
  <c r="R120"/>
  <c r="R112"/>
  <c r="N112"/>
  <c r="F112"/>
  <c r="V112" s="1"/>
  <c r="T65"/>
  <c r="U65"/>
  <c r="P65"/>
  <c r="Q65"/>
  <c r="R76"/>
  <c r="N76"/>
  <c r="F76"/>
  <c r="V76" s="1"/>
  <c r="R85"/>
  <c r="R86"/>
  <c r="R87"/>
  <c r="N85"/>
  <c r="N86"/>
  <c r="N87"/>
  <c r="F85"/>
  <c r="V85" s="1"/>
  <c r="F86"/>
  <c r="V86" s="1"/>
  <c r="F87"/>
  <c r="V87" s="1"/>
  <c r="H81"/>
  <c r="I81"/>
  <c r="G81"/>
  <c r="P81"/>
  <c r="Q81"/>
  <c r="T81"/>
  <c r="S81"/>
  <c r="R83"/>
  <c r="F83"/>
  <c r="V83" s="1"/>
  <c r="N83"/>
  <c r="R80"/>
  <c r="N80"/>
  <c r="F80"/>
  <c r="V80" s="1"/>
  <c r="R73"/>
  <c r="N73"/>
  <c r="F73"/>
  <c r="V73" s="1"/>
  <c r="R70"/>
  <c r="N70"/>
  <c r="F70"/>
  <c r="V70" s="1"/>
  <c r="R69"/>
  <c r="N69"/>
  <c r="F69"/>
  <c r="V69" s="1"/>
  <c r="R19"/>
  <c r="R20"/>
  <c r="N19"/>
  <c r="N20"/>
  <c r="F19"/>
  <c r="V19" s="1"/>
  <c r="F20"/>
  <c r="V20" s="1"/>
  <c r="M99"/>
  <c r="L106"/>
  <c r="L103" s="1"/>
  <c r="S92"/>
  <c r="T92"/>
  <c r="O92"/>
  <c r="P92"/>
  <c r="O39"/>
  <c r="P39"/>
  <c r="S39"/>
  <c r="T39"/>
  <c r="L39"/>
  <c r="M39"/>
  <c r="V151" l="1"/>
  <c r="F15"/>
  <c r="H98"/>
  <c r="E14" i="2" s="1"/>
  <c r="V120" i="1"/>
  <c r="J103"/>
  <c r="V103" s="1"/>
  <c r="F108"/>
  <c r="I98"/>
  <c r="F21"/>
  <c r="V21" s="1"/>
  <c r="N21"/>
  <c r="R33"/>
  <c r="R21"/>
  <c r="F122"/>
  <c r="V122" s="1"/>
  <c r="R122"/>
  <c r="N122"/>
  <c r="V33"/>
  <c r="N33"/>
  <c r="J102"/>
  <c r="J106"/>
  <c r="J39"/>
  <c r="L114"/>
  <c r="L113" s="1"/>
  <c r="H19" i="2" s="1"/>
  <c r="R131" i="1" l="1"/>
  <c r="N131"/>
  <c r="J131"/>
  <c r="F131"/>
  <c r="V131" l="1"/>
  <c r="P175"/>
  <c r="O175"/>
  <c r="F63"/>
  <c r="V63" s="1"/>
  <c r="N63"/>
  <c r="R63"/>
  <c r="F74" l="1"/>
  <c r="V74" s="1"/>
  <c r="N74"/>
  <c r="R74"/>
  <c r="G56"/>
  <c r="L53" l="1"/>
  <c r="K53"/>
  <c r="G53"/>
  <c r="Q175" l="1"/>
  <c r="T175"/>
  <c r="U175"/>
  <c r="S175"/>
  <c r="R177"/>
  <c r="R178"/>
  <c r="R179"/>
  <c r="R180"/>
  <c r="R182"/>
  <c r="N177"/>
  <c r="N178"/>
  <c r="N179"/>
  <c r="N180"/>
  <c r="N182"/>
  <c r="J177"/>
  <c r="J178"/>
  <c r="J179"/>
  <c r="J180"/>
  <c r="J182"/>
  <c r="H175"/>
  <c r="I175"/>
  <c r="F177"/>
  <c r="F178"/>
  <c r="F179"/>
  <c r="F180"/>
  <c r="F182"/>
  <c r="G168"/>
  <c r="T164"/>
  <c r="U164"/>
  <c r="S164"/>
  <c r="P164"/>
  <c r="Q164"/>
  <c r="O164"/>
  <c r="L164"/>
  <c r="H20" i="2" s="1"/>
  <c r="M164" i="1"/>
  <c r="K164"/>
  <c r="H164"/>
  <c r="E20" i="2" s="1"/>
  <c r="I164" i="1"/>
  <c r="G164"/>
  <c r="R166"/>
  <c r="N166"/>
  <c r="J166"/>
  <c r="F22" i="2" s="1"/>
  <c r="I22" s="1"/>
  <c r="F166" i="1"/>
  <c r="C22" i="2" s="1"/>
  <c r="R147" i="1"/>
  <c r="N147"/>
  <c r="J147"/>
  <c r="F147"/>
  <c r="J127"/>
  <c r="V127" s="1"/>
  <c r="N141"/>
  <c r="R141"/>
  <c r="J141"/>
  <c r="F141"/>
  <c r="R130"/>
  <c r="N130"/>
  <c r="J130"/>
  <c r="F130"/>
  <c r="T114"/>
  <c r="T113" s="1"/>
  <c r="U114"/>
  <c r="U113" s="1"/>
  <c r="S114"/>
  <c r="S113" s="1"/>
  <c r="P114"/>
  <c r="P113" s="1"/>
  <c r="Q114"/>
  <c r="Q113" s="1"/>
  <c r="O114"/>
  <c r="O113" s="1"/>
  <c r="R116"/>
  <c r="M114"/>
  <c r="K113"/>
  <c r="H114"/>
  <c r="H113" s="1"/>
  <c r="E19" i="2" s="1"/>
  <c r="K19" s="1"/>
  <c r="I114" i="1"/>
  <c r="I113" s="1"/>
  <c r="G114"/>
  <c r="G113" s="1"/>
  <c r="R110"/>
  <c r="N110"/>
  <c r="R102"/>
  <c r="N102"/>
  <c r="L98"/>
  <c r="H14" i="2" s="1"/>
  <c r="K14" s="1"/>
  <c r="K99" i="1"/>
  <c r="K98" s="1"/>
  <c r="F102"/>
  <c r="V102" s="1"/>
  <c r="T95"/>
  <c r="U95"/>
  <c r="S95"/>
  <c r="U92"/>
  <c r="Q92"/>
  <c r="R94"/>
  <c r="N94"/>
  <c r="J94"/>
  <c r="L92"/>
  <c r="M92"/>
  <c r="K92"/>
  <c r="H92"/>
  <c r="I92"/>
  <c r="G92"/>
  <c r="F94"/>
  <c r="O53"/>
  <c r="T53"/>
  <c r="S53"/>
  <c r="P53"/>
  <c r="G20" i="2" l="1"/>
  <c r="K20"/>
  <c r="D20"/>
  <c r="D19"/>
  <c r="V147" i="1"/>
  <c r="V166"/>
  <c r="V179"/>
  <c r="V180"/>
  <c r="V182"/>
  <c r="V177"/>
  <c r="V94"/>
  <c r="V130"/>
  <c r="V141"/>
  <c r="V178"/>
  <c r="J65"/>
  <c r="N164"/>
  <c r="F164"/>
  <c r="C20" i="2" s="1"/>
  <c r="J164" i="1"/>
  <c r="F20" i="2" s="1"/>
  <c r="U98" i="1"/>
  <c r="G98"/>
  <c r="D14" i="2" s="1"/>
  <c r="Q98" i="1"/>
  <c r="U91"/>
  <c r="T91"/>
  <c r="S91"/>
  <c r="N65"/>
  <c r="F58"/>
  <c r="V58" s="1"/>
  <c r="R49"/>
  <c r="R47" s="1"/>
  <c r="R60"/>
  <c r="R61"/>
  <c r="N60"/>
  <c r="N61"/>
  <c r="F60"/>
  <c r="V60" s="1"/>
  <c r="F61"/>
  <c r="V61" s="1"/>
  <c r="F62"/>
  <c r="V62" s="1"/>
  <c r="N62"/>
  <c r="R62"/>
  <c r="T56"/>
  <c r="U56"/>
  <c r="S56"/>
  <c r="P56"/>
  <c r="Q56"/>
  <c r="O56"/>
  <c r="H56"/>
  <c r="I56"/>
  <c r="K56"/>
  <c r="L56"/>
  <c r="M56"/>
  <c r="H53"/>
  <c r="I53"/>
  <c r="R58"/>
  <c r="R59"/>
  <c r="N58"/>
  <c r="N59"/>
  <c r="F59"/>
  <c r="V59" s="1"/>
  <c r="J20" i="2" l="1"/>
  <c r="I20"/>
  <c r="V164" i="1"/>
  <c r="F53"/>
  <c r="F56"/>
  <c r="R56"/>
  <c r="J56"/>
  <c r="N56"/>
  <c r="V56" l="1"/>
  <c r="G29"/>
  <c r="G13" s="1"/>
  <c r="F157" l="1"/>
  <c r="J157"/>
  <c r="N157"/>
  <c r="R157"/>
  <c r="V157" l="1"/>
  <c r="F31"/>
  <c r="V31" s="1"/>
  <c r="H29"/>
  <c r="H13" s="1"/>
  <c r="E17" i="2" s="1"/>
  <c r="P95" i="1" l="1"/>
  <c r="P91" s="1"/>
  <c r="Q95"/>
  <c r="Q91" s="1"/>
  <c r="O95"/>
  <c r="O91" s="1"/>
  <c r="L91"/>
  <c r="H27" i="2" s="1"/>
  <c r="M91" i="1"/>
  <c r="K91"/>
  <c r="G27" i="2" s="1"/>
  <c r="H95" i="1"/>
  <c r="H91" s="1"/>
  <c r="E27" i="2" s="1"/>
  <c r="I95" i="1"/>
  <c r="I91" s="1"/>
  <c r="F97"/>
  <c r="V97" s="1"/>
  <c r="N97"/>
  <c r="R97"/>
  <c r="G95" l="1"/>
  <c r="G91" s="1"/>
  <c r="D27" i="2" s="1"/>
  <c r="J27" s="1"/>
  <c r="F71" i="1" l="1"/>
  <c r="V71" s="1"/>
  <c r="N71"/>
  <c r="R71"/>
  <c r="F152" l="1"/>
  <c r="J152"/>
  <c r="N152"/>
  <c r="R152"/>
  <c r="U171"/>
  <c r="Q171"/>
  <c r="L171"/>
  <c r="M171"/>
  <c r="K171"/>
  <c r="I171"/>
  <c r="F173"/>
  <c r="J173"/>
  <c r="N173"/>
  <c r="R173"/>
  <c r="V152" l="1"/>
  <c r="V173"/>
  <c r="T171"/>
  <c r="O171"/>
  <c r="S171"/>
  <c r="P171"/>
  <c r="H171"/>
  <c r="F171" l="1"/>
  <c r="F106" l="1"/>
  <c r="V106" s="1"/>
  <c r="R194"/>
  <c r="R193"/>
  <c r="R188"/>
  <c r="R187"/>
  <c r="R183"/>
  <c r="R174"/>
  <c r="R170"/>
  <c r="R163"/>
  <c r="R162"/>
  <c r="R161"/>
  <c r="R155"/>
  <c r="R148"/>
  <c r="R142"/>
  <c r="R140"/>
  <c r="R136"/>
  <c r="R106"/>
  <c r="R90"/>
  <c r="R84"/>
  <c r="R79"/>
  <c r="R72"/>
  <c r="R67"/>
  <c r="R55"/>
  <c r="R46"/>
  <c r="R45"/>
  <c r="R42"/>
  <c r="R41"/>
  <c r="R32"/>
  <c r="R31"/>
  <c r="R28"/>
  <c r="R27"/>
  <c r="R26"/>
  <c r="R25"/>
  <c r="R24"/>
  <c r="R23"/>
  <c r="U191"/>
  <c r="U190" s="1"/>
  <c r="U184"/>
  <c r="U168"/>
  <c r="U159"/>
  <c r="U88"/>
  <c r="U81"/>
  <c r="U77"/>
  <c r="U53"/>
  <c r="U43"/>
  <c r="U39"/>
  <c r="U29"/>
  <c r="U13" s="1"/>
  <c r="N194"/>
  <c r="N193"/>
  <c r="N188"/>
  <c r="N187"/>
  <c r="N183"/>
  <c r="N174"/>
  <c r="N170"/>
  <c r="N163"/>
  <c r="N162"/>
  <c r="N161"/>
  <c r="N155"/>
  <c r="N148"/>
  <c r="N142"/>
  <c r="N140"/>
  <c r="N136"/>
  <c r="N116"/>
  <c r="N106"/>
  <c r="N90"/>
  <c r="N84"/>
  <c r="N79"/>
  <c r="N72"/>
  <c r="N67"/>
  <c r="N55"/>
  <c r="N49"/>
  <c r="N47" s="1"/>
  <c r="N46"/>
  <c r="N45"/>
  <c r="N42"/>
  <c r="N41"/>
  <c r="N32"/>
  <c r="N31"/>
  <c r="N28"/>
  <c r="N27"/>
  <c r="N26"/>
  <c r="N25"/>
  <c r="N24"/>
  <c r="N23"/>
  <c r="Q191"/>
  <c r="Q190" s="1"/>
  <c r="Q184"/>
  <c r="Q168"/>
  <c r="Q159"/>
  <c r="Q88"/>
  <c r="Q77"/>
  <c r="Q53"/>
  <c r="Q43"/>
  <c r="Q39"/>
  <c r="Q29"/>
  <c r="Q13" s="1"/>
  <c r="J194"/>
  <c r="J193"/>
  <c r="M191"/>
  <c r="M190" s="1"/>
  <c r="L191"/>
  <c r="L190" s="1"/>
  <c r="H26" i="2" s="1"/>
  <c r="K191" i="1"/>
  <c r="J188"/>
  <c r="J187"/>
  <c r="M184"/>
  <c r="L184"/>
  <c r="H25" i="2" s="1"/>
  <c r="K184" i="1"/>
  <c r="J183"/>
  <c r="J175" s="1"/>
  <c r="J174"/>
  <c r="J170"/>
  <c r="M168"/>
  <c r="L168"/>
  <c r="K168"/>
  <c r="J163"/>
  <c r="J162"/>
  <c r="J161"/>
  <c r="M159"/>
  <c r="M143" s="1"/>
  <c r="L159"/>
  <c r="L143" s="1"/>
  <c r="H18" i="2" s="1"/>
  <c r="K159" i="1"/>
  <c r="K143" s="1"/>
  <c r="J155"/>
  <c r="J148"/>
  <c r="J142"/>
  <c r="J140"/>
  <c r="M137"/>
  <c r="L137"/>
  <c r="J136"/>
  <c r="M113"/>
  <c r="J116"/>
  <c r="M88"/>
  <c r="L88"/>
  <c r="K88"/>
  <c r="M81"/>
  <c r="L81"/>
  <c r="M77"/>
  <c r="L77"/>
  <c r="K77"/>
  <c r="M53"/>
  <c r="M43"/>
  <c r="L43"/>
  <c r="K43"/>
  <c r="M29"/>
  <c r="M13" s="1"/>
  <c r="G17" i="2" s="1"/>
  <c r="L29" i="1"/>
  <c r="L13" s="1"/>
  <c r="H17" i="2" s="1"/>
  <c r="K17" s="1"/>
  <c r="F24" i="1"/>
  <c r="V24" s="1"/>
  <c r="F25"/>
  <c r="V25" s="1"/>
  <c r="F26"/>
  <c r="V26" s="1"/>
  <c r="F27"/>
  <c r="V27" s="1"/>
  <c r="F28"/>
  <c r="V28" s="1"/>
  <c r="F32"/>
  <c r="V32" s="1"/>
  <c r="F41"/>
  <c r="V41" s="1"/>
  <c r="F42"/>
  <c r="V42" s="1"/>
  <c r="F45"/>
  <c r="V45" s="1"/>
  <c r="F46"/>
  <c r="V46" s="1"/>
  <c r="F49"/>
  <c r="V49" s="1"/>
  <c r="F55"/>
  <c r="V55" s="1"/>
  <c r="F67"/>
  <c r="V67" s="1"/>
  <c r="F72"/>
  <c r="V72" s="1"/>
  <c r="F79"/>
  <c r="V79" s="1"/>
  <c r="F84"/>
  <c r="V84" s="1"/>
  <c r="F90"/>
  <c r="V90" s="1"/>
  <c r="F116"/>
  <c r="F136"/>
  <c r="F140"/>
  <c r="F142"/>
  <c r="F148"/>
  <c r="F155"/>
  <c r="F161"/>
  <c r="F162"/>
  <c r="F163"/>
  <c r="F170"/>
  <c r="F174"/>
  <c r="F183"/>
  <c r="F187"/>
  <c r="F188"/>
  <c r="I191"/>
  <c r="I190" s="1"/>
  <c r="D26" i="2" s="1"/>
  <c r="I184" i="1"/>
  <c r="I168"/>
  <c r="I159"/>
  <c r="I143" s="1"/>
  <c r="I88"/>
  <c r="I77"/>
  <c r="I43"/>
  <c r="I39"/>
  <c r="I29"/>
  <c r="I13" s="1"/>
  <c r="D17" i="2" s="1"/>
  <c r="J113" i="1" l="1"/>
  <c r="F19" i="2" s="1"/>
  <c r="G12" i="3" s="1"/>
  <c r="G19" i="2"/>
  <c r="J19" s="1"/>
  <c r="G25"/>
  <c r="G18"/>
  <c r="J17"/>
  <c r="K190" i="1"/>
  <c r="J191"/>
  <c r="V142"/>
  <c r="V163"/>
  <c r="V170"/>
  <c r="V194"/>
  <c r="J133"/>
  <c r="V136"/>
  <c r="V140"/>
  <c r="V162"/>
  <c r="V188"/>
  <c r="V193"/>
  <c r="V155"/>
  <c r="V161"/>
  <c r="V183"/>
  <c r="V187"/>
  <c r="V116"/>
  <c r="V148"/>
  <c r="V174"/>
  <c r="L64"/>
  <c r="H16" i="2" s="1"/>
  <c r="J108" i="1"/>
  <c r="V108" s="1"/>
  <c r="M98"/>
  <c r="M64"/>
  <c r="J13"/>
  <c r="F17" i="2" s="1"/>
  <c r="J29" i="1"/>
  <c r="K64"/>
  <c r="I64"/>
  <c r="Q64"/>
  <c r="U64"/>
  <c r="Q143"/>
  <c r="M38"/>
  <c r="Q38"/>
  <c r="L38"/>
  <c r="H15" i="2" s="1"/>
  <c r="I38" i="1"/>
  <c r="K38"/>
  <c r="G15" i="2" s="1"/>
  <c r="U38" i="1"/>
  <c r="K167"/>
  <c r="R65"/>
  <c r="I167"/>
  <c r="Q167"/>
  <c r="M167"/>
  <c r="L167"/>
  <c r="H23" i="2" s="1"/>
  <c r="U167" i="1"/>
  <c r="M126"/>
  <c r="U126"/>
  <c r="J88"/>
  <c r="Q126"/>
  <c r="J99"/>
  <c r="J159"/>
  <c r="I126"/>
  <c r="J92"/>
  <c r="J114"/>
  <c r="J53"/>
  <c r="V53" s="1"/>
  <c r="L126"/>
  <c r="H13" i="2" s="1"/>
  <c r="J137" i="1"/>
  <c r="J171"/>
  <c r="V171" s="1"/>
  <c r="J144"/>
  <c r="K126"/>
  <c r="J81"/>
  <c r="J77"/>
  <c r="J43"/>
  <c r="J168"/>
  <c r="G23" i="2" l="1"/>
  <c r="G13"/>
  <c r="J98" i="1"/>
  <c r="F14" i="2" s="1"/>
  <c r="G7" i="3" s="1"/>
  <c r="G14" i="2"/>
  <c r="J14" s="1"/>
  <c r="G16"/>
  <c r="J190" i="1"/>
  <c r="F26" i="2" s="1"/>
  <c r="G26"/>
  <c r="J26" s="1"/>
  <c r="G10" i="3"/>
  <c r="M12" i="1"/>
  <c r="I12"/>
  <c r="K12"/>
  <c r="Q12"/>
  <c r="L12"/>
  <c r="J64"/>
  <c r="F16" i="2" s="1"/>
  <c r="J38" i="1"/>
  <c r="F15" i="2" s="1"/>
  <c r="J167" i="1"/>
  <c r="F23" i="2" s="1"/>
  <c r="J126" i="1"/>
  <c r="F13" i="2" s="1"/>
  <c r="J184" i="1"/>
  <c r="F25" i="2" s="1"/>
  <c r="J91" i="1"/>
  <c r="F27" i="2" s="1"/>
  <c r="J143" i="1"/>
  <c r="F18" i="2" s="1"/>
  <c r="G13" i="3" l="1"/>
  <c r="G15"/>
  <c r="G17"/>
  <c r="G16"/>
  <c r="H12" i="2"/>
  <c r="G12"/>
  <c r="G6" i="3"/>
  <c r="G11"/>
  <c r="G9"/>
  <c r="G8"/>
  <c r="J12" i="1"/>
  <c r="F12" i="2" s="1"/>
  <c r="G5" i="3" l="1"/>
  <c r="T191" i="1"/>
  <c r="T190" s="1"/>
  <c r="S191"/>
  <c r="S190" s="1"/>
  <c r="T184"/>
  <c r="S184"/>
  <c r="T168"/>
  <c r="S168"/>
  <c r="T159"/>
  <c r="S159"/>
  <c r="T98"/>
  <c r="S98"/>
  <c r="T88"/>
  <c r="S88"/>
  <c r="T77"/>
  <c r="S77"/>
  <c r="T43"/>
  <c r="S43"/>
  <c r="T29"/>
  <c r="T13" s="1"/>
  <c r="S29"/>
  <c r="S13" s="1"/>
  <c r="P191"/>
  <c r="P190" s="1"/>
  <c r="O191"/>
  <c r="O190" s="1"/>
  <c r="P184"/>
  <c r="O184"/>
  <c r="P168"/>
  <c r="O168"/>
  <c r="P159"/>
  <c r="O159"/>
  <c r="P98"/>
  <c r="O98"/>
  <c r="P88"/>
  <c r="O88"/>
  <c r="P77"/>
  <c r="O77"/>
  <c r="P43"/>
  <c r="O43"/>
  <c r="P29"/>
  <c r="P13" s="1"/>
  <c r="O29"/>
  <c r="O13" s="1"/>
  <c r="H191"/>
  <c r="F191" s="1"/>
  <c r="G184"/>
  <c r="D25" i="2" s="1"/>
  <c r="J25" s="1"/>
  <c r="H168" i="1"/>
  <c r="G159"/>
  <c r="G143" s="1"/>
  <c r="D18" i="2" s="1"/>
  <c r="J18" s="1"/>
  <c r="H159" i="1"/>
  <c r="H143" s="1"/>
  <c r="E18" i="2" s="1"/>
  <c r="K18" s="1"/>
  <c r="G88" i="1"/>
  <c r="H88"/>
  <c r="G77"/>
  <c r="H77"/>
  <c r="G43"/>
  <c r="H39"/>
  <c r="G19" i="3" l="1"/>
  <c r="G64" i="1"/>
  <c r="D16" i="2" s="1"/>
  <c r="J16" s="1"/>
  <c r="N98" i="1"/>
  <c r="H190"/>
  <c r="V191"/>
  <c r="R184"/>
  <c r="O64"/>
  <c r="T64"/>
  <c r="P64"/>
  <c r="S64"/>
  <c r="H64"/>
  <c r="E16" i="2" s="1"/>
  <c r="K16" s="1"/>
  <c r="F143" i="1"/>
  <c r="O143"/>
  <c r="P143"/>
  <c r="T38"/>
  <c r="P38"/>
  <c r="O38"/>
  <c r="S38"/>
  <c r="R114"/>
  <c r="O167"/>
  <c r="G167"/>
  <c r="D23" i="2" s="1"/>
  <c r="J23" s="1"/>
  <c r="H167" i="1"/>
  <c r="E23" i="2" s="1"/>
  <c r="K23" s="1"/>
  <c r="P167" i="1"/>
  <c r="T167"/>
  <c r="S167"/>
  <c r="R175"/>
  <c r="R15"/>
  <c r="R29"/>
  <c r="R39"/>
  <c r="R53"/>
  <c r="R77"/>
  <c r="R88"/>
  <c r="R92"/>
  <c r="R99"/>
  <c r="R127"/>
  <c r="R168"/>
  <c r="R43"/>
  <c r="R81"/>
  <c r="R95"/>
  <c r="R103"/>
  <c r="R117"/>
  <c r="R133"/>
  <c r="R144"/>
  <c r="R159"/>
  <c r="R171"/>
  <c r="R137"/>
  <c r="R108"/>
  <c r="R191"/>
  <c r="N103"/>
  <c r="F175"/>
  <c r="V175" s="1"/>
  <c r="N108"/>
  <c r="N114"/>
  <c r="N191"/>
  <c r="N15"/>
  <c r="N29"/>
  <c r="N39"/>
  <c r="N53"/>
  <c r="N77"/>
  <c r="N88"/>
  <c r="N92"/>
  <c r="N99"/>
  <c r="N127"/>
  <c r="N137"/>
  <c r="N168"/>
  <c r="N185"/>
  <c r="N43"/>
  <c r="N81"/>
  <c r="N95"/>
  <c r="N117"/>
  <c r="N133"/>
  <c r="N144"/>
  <c r="N159"/>
  <c r="N171"/>
  <c r="N175"/>
  <c r="F114"/>
  <c r="V114" s="1"/>
  <c r="F88"/>
  <c r="V88" s="1"/>
  <c r="F99"/>
  <c r="V99" s="1"/>
  <c r="F117"/>
  <c r="V117" s="1"/>
  <c r="F168"/>
  <c r="V168" s="1"/>
  <c r="F137"/>
  <c r="V137" s="1"/>
  <c r="F77"/>
  <c r="V77" s="1"/>
  <c r="F159"/>
  <c r="V159" s="1"/>
  <c r="P126"/>
  <c r="T126"/>
  <c r="H126"/>
  <c r="E13" i="2" s="1"/>
  <c r="K13" s="1"/>
  <c r="S126" i="1"/>
  <c r="O126"/>
  <c r="G39"/>
  <c r="G38" s="1"/>
  <c r="D15" i="2" s="1"/>
  <c r="J15" s="1"/>
  <c r="F29" i="1"/>
  <c r="V29" s="1"/>
  <c r="H43"/>
  <c r="F43" s="1"/>
  <c r="V43" s="1"/>
  <c r="F92"/>
  <c r="V92" s="1"/>
  <c r="F95"/>
  <c r="V95" s="1"/>
  <c r="H184"/>
  <c r="E25" i="2" s="1"/>
  <c r="K25" s="1"/>
  <c r="F81" i="1"/>
  <c r="V81" s="1"/>
  <c r="F190" l="1"/>
  <c r="C26" i="2" s="1"/>
  <c r="E26"/>
  <c r="K26" s="1"/>
  <c r="V143" i="1"/>
  <c r="C18" i="2"/>
  <c r="F64" i="1"/>
  <c r="P12"/>
  <c r="O12"/>
  <c r="V15"/>
  <c r="F167"/>
  <c r="N167"/>
  <c r="H38"/>
  <c r="F39"/>
  <c r="V39" s="1"/>
  <c r="N113"/>
  <c r="R98"/>
  <c r="R167"/>
  <c r="R13"/>
  <c r="R190"/>
  <c r="R113"/>
  <c r="R64"/>
  <c r="N91"/>
  <c r="N13"/>
  <c r="R91"/>
  <c r="R126"/>
  <c r="N190"/>
  <c r="N143"/>
  <c r="R38"/>
  <c r="N126"/>
  <c r="F98"/>
  <c r="N38"/>
  <c r="N184"/>
  <c r="N64"/>
  <c r="F65"/>
  <c r="V65" s="1"/>
  <c r="F144"/>
  <c r="V144" s="1"/>
  <c r="F184"/>
  <c r="V190"/>
  <c r="G126"/>
  <c r="F133"/>
  <c r="V133" s="1"/>
  <c r="F113"/>
  <c r="F185"/>
  <c r="V185" s="1"/>
  <c r="F91"/>
  <c r="V91" l="1"/>
  <c r="C27" i="2"/>
  <c r="V167" i="1"/>
  <c r="C23" i="2"/>
  <c r="V64" i="1"/>
  <c r="C16" i="2"/>
  <c r="B16" i="3"/>
  <c r="I26" i="2"/>
  <c r="V184" i="1"/>
  <c r="C25" i="2"/>
  <c r="B11" i="3"/>
  <c r="I18" i="2"/>
  <c r="H12" i="1"/>
  <c r="E15" i="2"/>
  <c r="K15" s="1"/>
  <c r="F126" i="1"/>
  <c r="D13" i="2"/>
  <c r="J13" s="1"/>
  <c r="V98" i="1"/>
  <c r="C14" i="2"/>
  <c r="V113" i="1"/>
  <c r="C19" i="2"/>
  <c r="G12" i="1"/>
  <c r="N12"/>
  <c r="F38"/>
  <c r="F13"/>
  <c r="C17" i="2" s="1"/>
  <c r="B13" i="3" l="1"/>
  <c r="I23" i="2"/>
  <c r="B15" i="3"/>
  <c r="I25" i="2"/>
  <c r="B9" i="3"/>
  <c r="I16" i="2"/>
  <c r="B17" i="3"/>
  <c r="I27" i="2"/>
  <c r="J16" i="3"/>
  <c r="H16"/>
  <c r="J11"/>
  <c r="H11"/>
  <c r="E12" i="2"/>
  <c r="K12" s="1"/>
  <c r="D12"/>
  <c r="J12" s="1"/>
  <c r="V126" i="1"/>
  <c r="C13" i="2"/>
  <c r="V38" i="1"/>
  <c r="C15" i="2"/>
  <c r="B7" i="3"/>
  <c r="I14" i="2"/>
  <c r="B12" i="3"/>
  <c r="I19" i="2"/>
  <c r="B10" i="3"/>
  <c r="I17" i="2"/>
  <c r="F12" i="1"/>
  <c r="C12" i="2" s="1"/>
  <c r="V13" i="1"/>
  <c r="J9" i="3" l="1"/>
  <c r="H9"/>
  <c r="J13"/>
  <c r="H13"/>
  <c r="J17"/>
  <c r="H17"/>
  <c r="J15"/>
  <c r="H15"/>
  <c r="B6"/>
  <c r="I13" i="2"/>
  <c r="B8" i="3"/>
  <c r="I15" i="2"/>
  <c r="J7" i="3"/>
  <c r="H7"/>
  <c r="J12"/>
  <c r="H12"/>
  <c r="B5"/>
  <c r="I12" i="2"/>
  <c r="J10" i="3"/>
  <c r="H10"/>
  <c r="V12" i="1"/>
  <c r="S143"/>
  <c r="S12" s="1"/>
  <c r="J6" i="3" l="1"/>
  <c r="H6"/>
  <c r="J8"/>
  <c r="H8"/>
  <c r="B19"/>
  <c r="J5"/>
  <c r="H5"/>
  <c r="R164" i="1"/>
  <c r="U143"/>
  <c r="U12" s="1"/>
  <c r="T143"/>
  <c r="T12" s="1"/>
  <c r="R12" l="1"/>
  <c r="R143"/>
</calcChain>
</file>

<file path=xl/sharedStrings.xml><?xml version="1.0" encoding="utf-8"?>
<sst xmlns="http://schemas.openxmlformats.org/spreadsheetml/2006/main" count="816" uniqueCount="399">
  <si>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</si>
  <si>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</si>
  <si>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</si>
  <si>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</si>
  <si>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</si>
  <si>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</si>
  <si>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</si>
  <si>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</si>
  <si>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</si>
  <si>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</si>
  <si>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</si>
  <si>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</si>
  <si>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</si>
  <si>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</si>
  <si>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</si>
  <si>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</si>
  <si>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</si>
  <si>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</si>
  <si>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</si>
  <si>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</si>
  <si>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</si>
  <si>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</si>
  <si>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</si>
  <si>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</si>
  <si>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</si>
  <si>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</si>
  <si>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</si>
  <si>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</si>
  <si>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</si>
  <si>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</si>
  <si>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</si>
  <si>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</si>
  <si>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</si>
  <si>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</si>
  <si>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</si>
  <si>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</si>
  <si>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</si>
  <si>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</si>
  <si>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</si>
  <si>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</si>
  <si>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</si>
  <si>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</si>
  <si>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</si>
  <si>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</si>
  <si>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</si>
  <si>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</si>
  <si>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</si>
  <si>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</si>
  <si>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</si>
  <si>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</si>
  <si>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</si>
  <si>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</si>
  <si>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</si>
  <si>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</si>
  <si>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</si>
  <si>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</si>
  <si>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</si>
  <si>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</si>
  <si>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</si>
  <si>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</si>
  <si>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</si>
  <si>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</si>
  <si>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</si>
  <si>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</si>
  <si>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</si>
  <si>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</si>
  <si>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</si>
  <si>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</si>
  <si>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</si>
  <si>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</si>
  <si>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</si>
  <si>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</si>
  <si>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</si>
  <si>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</si>
  <si>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</si>
  <si>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</si>
  <si>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</si>
  <si>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</si>
  <si>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</si>
  <si>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</si>
  <si>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</si>
  <si>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</si>
  <si>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</si>
  <si>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</si>
  <si>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</si>
  <si>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</si>
  <si>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</si>
  <si>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</si>
  <si>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</si>
  <si>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</si>
  <si>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</si>
  <si>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</si>
  <si>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</si>
  <si>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</si>
  <si>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</si>
  <si>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</si>
  <si>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</si>
  <si>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</si>
  <si>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</si>
  <si>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</si>
  <si>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</si>
  <si>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</si>
  <si>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</si>
  <si>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</si>
  <si>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</si>
  <si>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</si>
  <si>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</si>
  <si>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</si>
  <si>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</si>
  <si>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</si>
  <si>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</si>
  <si>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</si>
  <si>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</si>
  <si>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</si>
  <si>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</si>
  <si>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</si>
  <si>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</si>
  <si>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</si>
  <si>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</si>
  <si>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</si>
  <si>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</si>
  <si>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</si>
  <si>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</si>
  <si>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</si>
  <si>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</si>
  <si>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</si>
  <si>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</si>
  <si>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</si>
  <si>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</si>
  <si>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</si>
  <si>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</si>
  <si>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</si>
  <si>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</si>
  <si>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</si>
  <si>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</si>
  <si>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</si>
  <si>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</si>
  <si>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</si>
  <si>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</si>
  <si>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</si>
  <si>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</si>
  <si>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</si>
  <si>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</si>
  <si>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</si>
  <si>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</si>
  <si>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</si>
  <si>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</si>
  <si>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</si>
  <si>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</si>
  <si>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</si>
  <si>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</si>
  <si>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</si>
  <si>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</si>
  <si>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</si>
  <si>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</si>
  <si>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</si>
  <si>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</si>
  <si>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</si>
  <si>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</si>
  <si>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</si>
  <si>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</si>
  <si>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</si>
  <si>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</si>
  <si>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</si>
  <si>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</si>
  <si>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</si>
  <si>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</si>
  <si>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</si>
  <si>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</si>
  <si>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</si>
  <si>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</si>
  <si>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</si>
  <si>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</si>
  <si>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</si>
  <si>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</si>
  <si>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</si>
  <si>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</si>
  <si>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</si>
  <si>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</si>
  <si>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</si>
  <si>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</si>
  <si>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</si>
  <si>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</si>
  <si>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</si>
  <si>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</si>
  <si>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</si>
  <si>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</si>
  <si>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</si>
  <si>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</si>
  <si>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</si>
  <si>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</si>
  <si>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</si>
  <si>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</si>
  <si>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</si>
  <si>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</si>
  <si>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</si>
  <si>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</si>
  <si>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</si>
  <si>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</si>
  <si>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</si>
  <si>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</si>
  <si>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</si>
  <si>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</si>
  <si>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</si>
  <si>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</si>
  <si>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</si>
  <si>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</si>
  <si>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</si>
  <si>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</si>
  <si>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</si>
  <si>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</si>
  <si>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</si>
  <si>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</si>
  <si>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</si>
  <si>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</si>
  <si>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</si>
  <si>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</si>
  <si>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</si>
  <si>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</si>
  <si>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</si>
  <si>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</si>
  <si>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</si>
  <si>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</si>
  <si>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</si>
  <si>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</si>
  <si>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</si>
  <si>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</si>
  <si>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</si>
  <si>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</si>
  <si>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</si>
  <si>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</si>
  <si>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</si>
  <si>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</si>
  <si>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</si>
  <si>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</si>
  <si>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</si>
  <si>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</si>
  <si>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</si>
  <si>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</si>
  <si>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</si>
  <si>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</si>
  <si>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</si>
  <si>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</si>
  <si>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</si>
  <si>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</si>
  <si>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</si>
  <si>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</si>
  <si>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</si>
  <si>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</si>
  <si>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</si>
  <si>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</si>
  <si>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</si>
  <si>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</si>
  <si>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</si>
  <si>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</si>
  <si>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</si>
  <si>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</si>
  <si>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</si>
  <si>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</si>
  <si>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</si>
  <si>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</si>
  <si>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</si>
  <si>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</si>
  <si>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</si>
  <si>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</si>
  <si>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</si>
  <si>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</si>
  <si>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</si>
  <si>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</si>
  <si>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</si>
  <si>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</si>
  <si>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</si>
  <si>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</si>
  <si>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</si>
  <si>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</si>
  <si>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</si>
  <si>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</si>
  <si>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</si>
  <si>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</si>
  <si>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</si>
  <si>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</si>
  <si>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</si>
  <si>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</si>
  <si>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</si>
  <si>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</si>
  <si>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</si>
  <si>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</si>
  <si>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</si>
  <si>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</si>
  <si>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</si>
  <si>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</si>
  <si>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</si>
  <si>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</si>
  <si>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</si>
  <si>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</si>
  <si>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</si>
  <si>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</si>
  <si>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</si>
  <si>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</si>
  <si>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</si>
  <si>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</si>
  <si>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</si>
  <si>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</si>
  <si>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</si>
  <si>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</si>
  <si>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</si>
  <si>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</si>
  <si>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</si>
  <si>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</si>
  <si>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</si>
  <si>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</si>
  <si>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</si>
  <si>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</si>
  <si>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</si>
  <si>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</si>
  <si>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</si>
  <si>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</si>
  <si>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</si>
  <si>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</si>
  <si>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</si>
  <si>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</si>
  <si>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</si>
  <si>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</si>
  <si>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</si>
  <si>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</si>
  <si>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</si>
  <si>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</si>
  <si>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</si>
  <si>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</si>
  <si>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</si>
  <si>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</si>
  <si>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</si>
  <si>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</si>
  <si>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</si>
  <si>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</si>
  <si>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</si>
  <si>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</si>
  <si>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</si>
  <si>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</si>
  <si>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</si>
  <si>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</si>
  <si>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</si>
  <si>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</si>
  <si>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</si>
  <si>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</si>
  <si>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</si>
  <si>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</si>
  <si>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</si>
  <si>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</si>
  <si>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>11WP3Д1630</t>
  </si>
  <si>
    <t>Создание системы долговременного ухода за гражданами пожилого возраста и инвалидами за счет средств областного бюджета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</si>
  <si>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</si>
  <si>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06.11.2023</t>
  </si>
  <si>
    <t>за счет средств регионального и местного бюджетов</t>
  </si>
  <si>
    <t>Плановые ассигнования, в том числе</t>
  </si>
  <si>
    <t>Наименование национального проекта</t>
  </si>
  <si>
    <t>План</t>
  </si>
  <si>
    <t>в том числе</t>
  </si>
  <si>
    <t>Кассовое исполнение</t>
  </si>
  <si>
    <t xml:space="preserve">% исполнения </t>
  </si>
  <si>
    <t>не требуется заключение гос.контрактов</t>
  </si>
  <si>
    <t>законтрактовано на 18.09.2023</t>
  </si>
  <si>
    <t>%</t>
  </si>
  <si>
    <t>требуется заключение гос. контрактов</t>
  </si>
  <si>
    <t>"Безопасные  качественные  дороги"</t>
  </si>
  <si>
    <t xml:space="preserve"> "Жилье и городская среда"</t>
  </si>
  <si>
    <t>"Здравоохранение"</t>
  </si>
  <si>
    <t>"Образование"</t>
  </si>
  <si>
    <t>"Демография"</t>
  </si>
  <si>
    <t>"Культура"</t>
  </si>
  <si>
    <t>"Экология"</t>
  </si>
  <si>
    <t>"Малое и среднее предпринимательство и поддержка индивидуальной предпринимательской инициативы"</t>
  </si>
  <si>
    <t>"Туризм и индустрия гостеприимства"</t>
  </si>
  <si>
    <t>"Производительность труда и поддержка занятости"</t>
  </si>
  <si>
    <t>"Международная кооперация и экспорт"</t>
  </si>
  <si>
    <t>"Цифровая экономика"</t>
  </si>
  <si>
    <t xml:space="preserve">Плановые ассигнования, </t>
  </si>
  <si>
    <t xml:space="preserve">Кассовое исполнение, </t>
  </si>
  <si>
    <t>Итого</t>
  </si>
  <si>
    <t>за счет средств областного и местного бюджетов</t>
  </si>
  <si>
    <t>за счет средств федераль-ного бюджета</t>
  </si>
  <si>
    <t xml:space="preserve">областной и </t>
  </si>
  <si>
    <t>местный бюджет</t>
  </si>
  <si>
    <t>федера-льный бюджет</t>
  </si>
  <si>
    <t>Безопасные качественные дороги</t>
  </si>
  <si>
    <t>Жилье и городская среда</t>
  </si>
  <si>
    <t>Здравоохранение</t>
  </si>
  <si>
    <t>Образование</t>
  </si>
  <si>
    <t>Демография</t>
  </si>
  <si>
    <t>Культура</t>
  </si>
  <si>
    <t>Экология</t>
  </si>
  <si>
    <t>Малое и среднее предпринимательство и поддержка индивидуальной предпринимательской инициативы</t>
  </si>
  <si>
    <t>Туризм и индустрия гостеприимства</t>
  </si>
  <si>
    <t>Производительность труда и поддержка занятости</t>
  </si>
  <si>
    <t>Международная кооперация и экспорт</t>
  </si>
  <si>
    <t>Цифровая экономика</t>
  </si>
  <si>
    <t>18WR153941</t>
  </si>
  <si>
    <t>Приведение в нормативное состояние искусственных дорожных сооружений в рамках реализации регионального проекта "Региональная и местная дорожная сеть"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</si>
  <si>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01.01.2024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</si>
</sst>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4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PT Astra Serif"/>
      <family val="1"/>
      <charset val="204"/>
    </font>
    <font>
      <sz val="9"/>
      <color rgb="FF000000"/>
      <name val="PT Astra Serif"/>
      <family val="1"/>
      <charset val="204"/>
    </font>
    <font>
      <sz val="10"/>
      <color rgb="FF000000"/>
      <name val="PT Astra Serif"/>
      <family val="1"/>
      <charset val="204"/>
    </font>
    <font>
      <b/>
      <i/>
      <sz val="10"/>
      <color rgb="FF000000"/>
      <name val="PT Astra Serif"/>
      <family val="1"/>
      <charset val="204"/>
    </font>
    <font>
      <i/>
      <sz val="10"/>
      <color rgb="FF000000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98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top"/>
    </xf>
    <xf numFmtId="0" fontId="16" fillId="3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left" vertical="top"/>
    </xf>
    <xf numFmtId="165" fontId="17" fillId="3" borderId="4" xfId="0" applyNumberFormat="1" applyFont="1" applyFill="1" applyBorder="1" applyAlignment="1">
      <alignment vertical="top" wrapText="1"/>
    </xf>
    <xf numFmtId="165" fontId="4" fillId="0" borderId="4" xfId="0" applyNumberFormat="1" applyFont="1" applyFill="1" applyBorder="1" applyAlignment="1">
      <alignment vertical="center"/>
    </xf>
    <xf numFmtId="165" fontId="4" fillId="0" borderId="4" xfId="0" applyNumberFormat="1" applyFont="1" applyFill="1" applyBorder="1" applyAlignment="1">
      <alignment vertical="top"/>
    </xf>
    <xf numFmtId="164" fontId="17" fillId="3" borderId="4" xfId="0" applyNumberFormat="1" applyFont="1" applyFill="1" applyBorder="1" applyAlignment="1">
      <alignment vertical="top" wrapText="1"/>
    </xf>
    <xf numFmtId="164" fontId="17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center"/>
    </xf>
    <xf numFmtId="164" fontId="4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top"/>
    </xf>
    <xf numFmtId="0" fontId="20" fillId="0" borderId="16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/>
    </xf>
    <xf numFmtId="0" fontId="19" fillId="0" borderId="23" xfId="0" applyFont="1" applyBorder="1" applyAlignment="1">
      <alignment horizontal="center" wrapText="1"/>
    </xf>
    <xf numFmtId="0" fontId="19" fillId="0" borderId="23" xfId="0" applyFont="1" applyBorder="1" applyAlignment="1">
      <alignment horizontal="center" vertical="top" wrapText="1"/>
    </xf>
    <xf numFmtId="0" fontId="19" fillId="4" borderId="23" xfId="0" applyFont="1" applyFill="1" applyBorder="1" applyAlignment="1">
      <alignment horizontal="center" vertical="top" wrapText="1"/>
    </xf>
    <xf numFmtId="0" fontId="21" fillId="0" borderId="24" xfId="0" applyFont="1" applyBorder="1" applyAlignment="1">
      <alignment horizontal="center"/>
    </xf>
    <xf numFmtId="0" fontId="19" fillId="0" borderId="23" xfId="0" applyFont="1" applyBorder="1" applyAlignment="1">
      <alignment wrapText="1"/>
    </xf>
    <xf numFmtId="4" fontId="0" fillId="0" borderId="0" xfId="0" applyNumberFormat="1"/>
    <xf numFmtId="4" fontId="22" fillId="0" borderId="23" xfId="0" applyNumberFormat="1" applyFont="1" applyBorder="1" applyAlignment="1">
      <alignment horizontal="right" wrapText="1"/>
    </xf>
    <xf numFmtId="4" fontId="23" fillId="0" borderId="23" xfId="0" applyNumberFormat="1" applyFont="1" applyBorder="1" applyAlignment="1">
      <alignment horizontal="right" wrapText="1"/>
    </xf>
    <xf numFmtId="10" fontId="22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wrapText="1"/>
    </xf>
    <xf numFmtId="4" fontId="21" fillId="0" borderId="23" xfId="0" applyNumberFormat="1" applyFont="1" applyBorder="1" applyAlignment="1">
      <alignment horizontal="right"/>
    </xf>
    <xf numFmtId="10" fontId="23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horizontal="right"/>
    </xf>
    <xf numFmtId="0" fontId="21" fillId="0" borderId="23" xfId="0" applyFont="1" applyBorder="1" applyAlignment="1">
      <alignment vertical="top"/>
    </xf>
    <xf numFmtId="0" fontId="21" fillId="0" borderId="23" xfId="0" applyFont="1" applyBorder="1"/>
    <xf numFmtId="9" fontId="23" fillId="4" borderId="23" xfId="0" applyNumberFormat="1" applyFont="1" applyFill="1" applyBorder="1" applyAlignment="1">
      <alignment horizontal="right" wrapText="1"/>
    </xf>
    <xf numFmtId="0" fontId="23" fillId="4" borderId="23" xfId="0" applyFont="1" applyFill="1" applyBorder="1" applyAlignment="1">
      <alignment horizontal="right" wrapText="1"/>
    </xf>
    <xf numFmtId="165" fontId="0" fillId="0" borderId="0" xfId="1" applyNumberFormat="1" applyFont="1"/>
    <xf numFmtId="0" fontId="8" fillId="0" borderId="4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8" xfId="0" applyFont="1" applyBorder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16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  <xf numFmtId="0" fontId="19" fillId="0" borderId="23" xfId="0" applyFont="1" applyBorder="1" applyAlignment="1">
      <alignment horizont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8"/>
  <sheetViews>
    <sheetView tabSelected="1" topLeftCell="A5" zoomScale="80" zoomScaleNormal="8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D12" sqref="D12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7.570312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4.4257812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21.28515625" style="1" customWidth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242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243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319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47" t="s">
        <v>398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</row>
    <row r="6" spans="1:28" ht="37.5" customHeight="1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</row>
    <row r="7" spans="1:28">
      <c r="E7" s="4"/>
      <c r="G7" s="93"/>
      <c r="H7" s="93"/>
      <c r="I7" s="93"/>
      <c r="J7" s="93"/>
      <c r="K7" s="93"/>
      <c r="L7" s="93"/>
      <c r="M7" s="93"/>
      <c r="O7" s="93"/>
      <c r="S7" s="93"/>
      <c r="T7" s="76"/>
      <c r="U7" s="76" t="s">
        <v>144</v>
      </c>
    </row>
    <row r="8" spans="1:28" ht="16.5" customHeight="1">
      <c r="A8" s="148" t="s">
        <v>0</v>
      </c>
      <c r="B8" s="151" t="s">
        <v>1</v>
      </c>
      <c r="C8" s="148" t="s">
        <v>2</v>
      </c>
      <c r="D8" s="148" t="s">
        <v>3</v>
      </c>
      <c r="E8" s="148" t="s">
        <v>4</v>
      </c>
      <c r="F8" s="159" t="s">
        <v>143</v>
      </c>
      <c r="G8" s="160"/>
      <c r="H8" s="160"/>
      <c r="I8" s="160"/>
      <c r="J8" s="160"/>
      <c r="K8" s="160"/>
      <c r="L8" s="160"/>
      <c r="M8" s="161"/>
      <c r="N8" s="159" t="s">
        <v>175</v>
      </c>
      <c r="O8" s="160"/>
      <c r="P8" s="160"/>
      <c r="Q8" s="161"/>
      <c r="R8" s="162" t="s">
        <v>235</v>
      </c>
      <c r="S8" s="162"/>
      <c r="T8" s="162"/>
      <c r="U8" s="162"/>
      <c r="V8" s="164" t="s">
        <v>168</v>
      </c>
    </row>
    <row r="9" spans="1:28" ht="16.5" customHeight="1">
      <c r="A9" s="149"/>
      <c r="B9" s="152"/>
      <c r="C9" s="149"/>
      <c r="D9" s="149"/>
      <c r="E9" s="154"/>
      <c r="F9" s="156" t="s">
        <v>166</v>
      </c>
      <c r="G9" s="157"/>
      <c r="H9" s="157"/>
      <c r="I9" s="158"/>
      <c r="J9" s="156" t="s">
        <v>5</v>
      </c>
      <c r="K9" s="157"/>
      <c r="L9" s="157"/>
      <c r="M9" s="158"/>
      <c r="N9" s="156" t="s">
        <v>166</v>
      </c>
      <c r="O9" s="157"/>
      <c r="P9" s="157"/>
      <c r="Q9" s="158"/>
      <c r="R9" s="163" t="s">
        <v>166</v>
      </c>
      <c r="S9" s="163"/>
      <c r="T9" s="163"/>
      <c r="U9" s="163"/>
      <c r="V9" s="165"/>
    </row>
    <row r="10" spans="1:28" ht="92.25" customHeight="1">
      <c r="A10" s="150"/>
      <c r="B10" s="153"/>
      <c r="C10" s="150"/>
      <c r="D10" s="150"/>
      <c r="E10" s="155"/>
      <c r="F10" s="83" t="s">
        <v>6</v>
      </c>
      <c r="G10" s="146" t="s">
        <v>7</v>
      </c>
      <c r="H10" s="146" t="s">
        <v>8</v>
      </c>
      <c r="I10" s="145" t="s">
        <v>167</v>
      </c>
      <c r="J10" s="100" t="s">
        <v>6</v>
      </c>
      <c r="K10" s="146" t="s">
        <v>7</v>
      </c>
      <c r="L10" s="146" t="s">
        <v>8</v>
      </c>
      <c r="M10" s="145" t="s">
        <v>167</v>
      </c>
      <c r="N10" s="83" t="s">
        <v>6</v>
      </c>
      <c r="O10" s="146" t="s">
        <v>7</v>
      </c>
      <c r="P10" s="146" t="s">
        <v>8</v>
      </c>
      <c r="Q10" s="145" t="s">
        <v>165</v>
      </c>
      <c r="R10" s="83" t="s">
        <v>6</v>
      </c>
      <c r="S10" s="103" t="s">
        <v>7</v>
      </c>
      <c r="T10" s="99" t="s">
        <v>8</v>
      </c>
      <c r="U10" s="145" t="s">
        <v>165</v>
      </c>
      <c r="V10" s="166"/>
      <c r="X10" s="98"/>
      <c r="Y10" s="98"/>
      <c r="Z10" s="98"/>
      <c r="AA10" s="98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46">
        <v>7</v>
      </c>
      <c r="H11" s="146">
        <v>8</v>
      </c>
      <c r="I11" s="145">
        <v>9</v>
      </c>
      <c r="J11" s="100">
        <v>10</v>
      </c>
      <c r="K11" s="146">
        <v>11</v>
      </c>
      <c r="L11" s="146">
        <v>12</v>
      </c>
      <c r="M11" s="145">
        <v>13</v>
      </c>
      <c r="N11" s="83">
        <v>10</v>
      </c>
      <c r="O11" s="146">
        <v>11</v>
      </c>
      <c r="P11" s="146">
        <v>12</v>
      </c>
      <c r="Q11" s="145">
        <v>13</v>
      </c>
      <c r="R11" s="83">
        <v>14</v>
      </c>
      <c r="S11" s="103">
        <v>15</v>
      </c>
      <c r="T11" s="99">
        <v>16</v>
      </c>
      <c r="U11" s="145">
        <v>17</v>
      </c>
      <c r="V11" s="6">
        <v>22</v>
      </c>
      <c r="W11" s="98"/>
      <c r="X11" s="98"/>
      <c r="Y11" s="98"/>
      <c r="Z11" s="98"/>
      <c r="AA11" s="98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19023716.100000001</v>
      </c>
      <c r="G12" s="70">
        <f>G13+G38+G64+G91+G98+G113+G126+G143+G167+G184+G190+G195</f>
        <v>6762129.7999999998</v>
      </c>
      <c r="H12" s="70">
        <f t="shared" ref="H12:I12" si="0">H13+H38+H64+H91+H98+H113+H126+H143+H167+H184+H190+H195</f>
        <v>11377754.4</v>
      </c>
      <c r="I12" s="70">
        <f t="shared" si="0"/>
        <v>883831.9</v>
      </c>
      <c r="J12" s="72">
        <f>K12+L12+M12</f>
        <v>16305928.800000001</v>
      </c>
      <c r="K12" s="72">
        <f>K13+K38+K64+K91+K98+K113+K126+K143+K167+K184+K190+K195</f>
        <v>5706421.4000000004</v>
      </c>
      <c r="L12" s="72">
        <f t="shared" ref="L12:M12" si="1">L13+L38+L64+L91+L98+L113+L126+L143+L167+L184+L190+L195</f>
        <v>9766159.8000000007</v>
      </c>
      <c r="M12" s="72">
        <f t="shared" si="1"/>
        <v>833347.6</v>
      </c>
      <c r="N12" s="70">
        <f>O12+P12+Q12</f>
        <v>12704377.300000001</v>
      </c>
      <c r="O12" s="70">
        <f>O13+O38+O64+O91+O98+O113+O126+O143+O167+O184+O190+O195</f>
        <v>4552070.5999999996</v>
      </c>
      <c r="P12" s="70">
        <f t="shared" ref="P12:Q12" si="2">P13+P38+P64+P91+P98+P113+P126+P143+P167+P184+P190+P195</f>
        <v>7850961.7000000002</v>
      </c>
      <c r="Q12" s="70">
        <f t="shared" si="2"/>
        <v>301345</v>
      </c>
      <c r="R12" s="73">
        <f>S12+T12+U12</f>
        <v>7059269</v>
      </c>
      <c r="S12" s="73">
        <f>S13+S38+S64+S91+S98+S113+S126+S143+S167+S184+S190+S195</f>
        <v>2541989.1</v>
      </c>
      <c r="T12" s="73">
        <f>T13+T38+T64+T91+T98+T113+T126+T143+T167+T184+T190</f>
        <v>4226278.3</v>
      </c>
      <c r="U12" s="73">
        <f>U13+U38+U64+U91+U98+U113+U126+U143+U167+U184+U190</f>
        <v>291001.59999999998</v>
      </c>
      <c r="V12" s="12">
        <f>J12/F12</f>
        <v>0.85699999999999998</v>
      </c>
      <c r="W12" s="13"/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2" si="3">G13+H13+I13</f>
        <v>602684.80000000005</v>
      </c>
      <c r="G13" s="36">
        <f>G15+G29+G33+G21</f>
        <v>191445.5</v>
      </c>
      <c r="H13" s="36">
        <f t="shared" ref="H13" si="4">H15+H29+H33+H21</f>
        <v>392247.4</v>
      </c>
      <c r="I13" s="36">
        <f>I15+I29+I33+I21</f>
        <v>18991.900000000001</v>
      </c>
      <c r="J13" s="17">
        <f>K13+L13+M13</f>
        <v>601971.4</v>
      </c>
      <c r="K13" s="17">
        <f>K15+K21+K29+K33</f>
        <v>191201.7</v>
      </c>
      <c r="L13" s="17">
        <f>L15+L21+L29+L33</f>
        <v>392076.6</v>
      </c>
      <c r="M13" s="17">
        <f t="shared" ref="M13" si="5">M15+M21+M29+M33</f>
        <v>18693.099999999999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81" si="10">J13/F13</f>
        <v>0.999</v>
      </c>
      <c r="W13" s="13"/>
      <c r="X13" s="13"/>
      <c r="Y13" s="13"/>
      <c r="Z13" s="13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310</v>
      </c>
      <c r="C15" s="21" t="s">
        <v>12</v>
      </c>
      <c r="D15" s="21" t="s">
        <v>12</v>
      </c>
      <c r="E15" s="21" t="s">
        <v>12</v>
      </c>
      <c r="F15" s="22">
        <f>G15+H15+I15</f>
        <v>35607.199999999997</v>
      </c>
      <c r="G15" s="22">
        <f>SUM(G17:G20)</f>
        <v>356.2</v>
      </c>
      <c r="H15" s="22">
        <f>SUM(H17:H20)</f>
        <v>35251</v>
      </c>
      <c r="I15" s="22">
        <f t="shared" ref="I15" si="11">SUM(I19:I20)</f>
        <v>0</v>
      </c>
      <c r="J15" s="22">
        <f>K15+L15+M15</f>
        <v>35566.6</v>
      </c>
      <c r="K15" s="22">
        <f>K17+K18+K19+K20</f>
        <v>355.8</v>
      </c>
      <c r="L15" s="22">
        <f>L17+L19+L20+L18</f>
        <v>35210.800000000003</v>
      </c>
      <c r="M15" s="22">
        <f t="shared" ref="M15" si="12">M17+M19+M20</f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0.999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4" ht="201.75" customHeight="1">
      <c r="A17" s="30"/>
      <c r="B17" s="94" t="s">
        <v>113</v>
      </c>
      <c r="C17" s="62" t="s">
        <v>194</v>
      </c>
      <c r="D17" s="63" t="s">
        <v>43</v>
      </c>
      <c r="E17" s="26" t="s">
        <v>114</v>
      </c>
      <c r="F17" s="22">
        <f t="shared" ref="F17" si="17">G17+H17+I17</f>
        <v>0</v>
      </c>
      <c r="G17" s="58">
        <v>0</v>
      </c>
      <c r="H17" s="58">
        <v>0</v>
      </c>
      <c r="I17" s="22"/>
      <c r="J17" s="22">
        <f>K17+L17+M17</f>
        <v>0</v>
      </c>
      <c r="K17" s="58"/>
      <c r="L17" s="58">
        <v>0</v>
      </c>
      <c r="M17" s="58"/>
      <c r="N17" s="22">
        <f t="shared" ref="N17:N28" si="18">O17+P17+Q17</f>
        <v>0</v>
      </c>
      <c r="O17" s="22"/>
      <c r="P17" s="22"/>
      <c r="Q17" s="22"/>
      <c r="R17" s="22">
        <f t="shared" ref="R17:R28" si="19">S17+T17+U17</f>
        <v>0</v>
      </c>
      <c r="S17" s="22"/>
      <c r="T17" s="22"/>
      <c r="U17" s="22"/>
      <c r="V17" s="29" t="e">
        <f t="shared" si="10"/>
        <v>#DIV/0!</v>
      </c>
    </row>
    <row r="18" spans="1:24" ht="69.75" customHeight="1">
      <c r="A18" s="30"/>
      <c r="B18" s="94" t="s">
        <v>332</v>
      </c>
      <c r="C18" s="62" t="s">
        <v>248</v>
      </c>
      <c r="D18" s="63" t="s">
        <v>249</v>
      </c>
      <c r="E18" s="26" t="s">
        <v>331</v>
      </c>
      <c r="F18" s="22">
        <f>G18+H18+I18</f>
        <v>2300</v>
      </c>
      <c r="G18" s="58">
        <v>23</v>
      </c>
      <c r="H18" s="58">
        <v>2277</v>
      </c>
      <c r="I18" s="22"/>
      <c r="J18" s="22">
        <f>K18+L18+M18</f>
        <v>2294.1999999999998</v>
      </c>
      <c r="K18" s="58">
        <v>22.9</v>
      </c>
      <c r="L18" s="58">
        <v>2271.3000000000002</v>
      </c>
      <c r="M18" s="58"/>
      <c r="N18" s="22">
        <f t="shared" si="18"/>
        <v>0</v>
      </c>
      <c r="O18" s="22"/>
      <c r="P18" s="22"/>
      <c r="Q18" s="22"/>
      <c r="R18" s="22">
        <f t="shared" si="19"/>
        <v>0</v>
      </c>
      <c r="S18" s="22"/>
      <c r="T18" s="22"/>
      <c r="U18" s="22"/>
      <c r="V18" s="29">
        <f t="shared" si="10"/>
        <v>0.997</v>
      </c>
      <c r="W18" s="102"/>
      <c r="X18" s="102"/>
    </row>
    <row r="19" spans="1:24" ht="87" customHeight="1">
      <c r="A19" s="30"/>
      <c r="B19" s="50" t="s">
        <v>246</v>
      </c>
      <c r="C19" s="26" t="s">
        <v>248</v>
      </c>
      <c r="D19" s="27" t="s">
        <v>249</v>
      </c>
      <c r="E19" s="26" t="s">
        <v>244</v>
      </c>
      <c r="F19" s="22">
        <f t="shared" ref="F19:F20" si="20">G19+H19+I19</f>
        <v>1134.7</v>
      </c>
      <c r="G19" s="58">
        <v>11.4</v>
      </c>
      <c r="H19" s="58">
        <v>1123.3</v>
      </c>
      <c r="I19" s="22"/>
      <c r="J19" s="22">
        <f t="shared" ref="J19:J20" si="21">K19+L19+M19</f>
        <v>1133.5999999999999</v>
      </c>
      <c r="K19" s="58">
        <v>11.4</v>
      </c>
      <c r="L19" s="58">
        <v>1122.2</v>
      </c>
      <c r="M19" s="58"/>
      <c r="N19" s="22">
        <f t="shared" si="18"/>
        <v>0</v>
      </c>
      <c r="O19" s="22"/>
      <c r="P19" s="22"/>
      <c r="Q19" s="22"/>
      <c r="R19" s="22">
        <f t="shared" si="19"/>
        <v>0</v>
      </c>
      <c r="S19" s="22"/>
      <c r="T19" s="22"/>
      <c r="U19" s="22"/>
      <c r="V19" s="29">
        <f t="shared" si="10"/>
        <v>0.999</v>
      </c>
      <c r="W19" s="102"/>
      <c r="X19" s="102"/>
    </row>
    <row r="20" spans="1:24" ht="86.25" customHeight="1">
      <c r="A20" s="30"/>
      <c r="B20" s="50" t="s">
        <v>247</v>
      </c>
      <c r="C20" s="26" t="s">
        <v>248</v>
      </c>
      <c r="D20" s="27" t="s">
        <v>249</v>
      </c>
      <c r="E20" s="26" t="s">
        <v>245</v>
      </c>
      <c r="F20" s="22">
        <f t="shared" si="20"/>
        <v>32172.5</v>
      </c>
      <c r="G20" s="58">
        <v>321.8</v>
      </c>
      <c r="H20" s="58">
        <v>31850.7</v>
      </c>
      <c r="I20" s="22"/>
      <c r="J20" s="22">
        <f t="shared" si="21"/>
        <v>32138.799999999999</v>
      </c>
      <c r="K20" s="58">
        <v>321.5</v>
      </c>
      <c r="L20" s="58">
        <v>31817.3</v>
      </c>
      <c r="M20" s="58"/>
      <c r="N20" s="22">
        <f t="shared" si="18"/>
        <v>0</v>
      </c>
      <c r="O20" s="22"/>
      <c r="P20" s="22"/>
      <c r="Q20" s="22"/>
      <c r="R20" s="22">
        <f t="shared" si="19"/>
        <v>0</v>
      </c>
      <c r="S20" s="22"/>
      <c r="T20" s="22"/>
      <c r="U20" s="22"/>
      <c r="V20" s="29">
        <f t="shared" si="10"/>
        <v>0.999</v>
      </c>
      <c r="W20" s="102"/>
      <c r="X20" s="102"/>
    </row>
    <row r="21" spans="1:24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172297.4</v>
      </c>
      <c r="G21" s="22">
        <f>SUM(G23:G28)</f>
        <v>141709.9</v>
      </c>
      <c r="H21" s="22">
        <f t="shared" ref="H21:I21" si="22">SUM(H23:H28)</f>
        <v>11595.6</v>
      </c>
      <c r="I21" s="22">
        <f t="shared" si="22"/>
        <v>18991.900000000001</v>
      </c>
      <c r="J21" s="22">
        <f>K21+L21+M21</f>
        <v>171673</v>
      </c>
      <c r="K21" s="143">
        <f>K23+K24+K25+K26+K27+K28</f>
        <v>141472.5</v>
      </c>
      <c r="L21" s="22">
        <f t="shared" ref="L21:M21" si="23">L23+L24+L25+L26+L27+L28</f>
        <v>11507.4</v>
      </c>
      <c r="M21" s="22">
        <f t="shared" si="23"/>
        <v>18693.099999999999</v>
      </c>
      <c r="N21" s="22">
        <f>O21+P21+Q21</f>
        <v>155689</v>
      </c>
      <c r="O21" s="22">
        <f>SUM(O23:O28)</f>
        <v>137538.5</v>
      </c>
      <c r="P21" s="22">
        <f t="shared" ref="P21:Q21" si="24">SUM(P23:P28)</f>
        <v>5229.7</v>
      </c>
      <c r="Q21" s="22">
        <f t="shared" si="24"/>
        <v>12920.8</v>
      </c>
      <c r="R21" s="22">
        <f t="shared" si="19"/>
        <v>149903.4</v>
      </c>
      <c r="S21" s="22">
        <f>SUM(S23:S28)</f>
        <v>137538.5</v>
      </c>
      <c r="T21" s="22">
        <f t="shared" ref="T21:U21" si="25">SUM(T23:T28)</f>
        <v>0</v>
      </c>
      <c r="U21" s="22">
        <f t="shared" si="25"/>
        <v>12364.9</v>
      </c>
      <c r="V21" s="29">
        <f t="shared" si="10"/>
        <v>0.996</v>
      </c>
    </row>
    <row r="22" spans="1:24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4" ht="174" customHeight="1">
      <c r="A23" s="30"/>
      <c r="B23" s="59" t="s">
        <v>22</v>
      </c>
      <c r="C23" s="26" t="s">
        <v>237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10225.5</v>
      </c>
      <c r="K23" s="58">
        <v>8802</v>
      </c>
      <c r="L23" s="58"/>
      <c r="M23" s="58">
        <v>1423.5</v>
      </c>
      <c r="N23" s="22">
        <f t="shared" si="18"/>
        <v>9939</v>
      </c>
      <c r="O23" s="58">
        <v>9000</v>
      </c>
      <c r="P23" s="58"/>
      <c r="Q23" s="58">
        <v>939</v>
      </c>
      <c r="R23" s="22">
        <f t="shared" si="19"/>
        <v>9679</v>
      </c>
      <c r="S23" s="58">
        <v>9000</v>
      </c>
      <c r="T23" s="58"/>
      <c r="U23" s="84">
        <v>679</v>
      </c>
      <c r="V23" s="29">
        <f t="shared" si="10"/>
        <v>0.98099999999999998</v>
      </c>
    </row>
    <row r="24" spans="1:24" ht="102" customHeight="1">
      <c r="A24" s="30"/>
      <c r="B24" s="32" t="s">
        <v>126</v>
      </c>
      <c r="C24" s="26" t="s">
        <v>237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6">K24+L24+M24</f>
        <v>31578.799999999999</v>
      </c>
      <c r="K24" s="58">
        <v>30000</v>
      </c>
      <c r="L24" s="58"/>
      <c r="M24" s="58">
        <v>1578.8</v>
      </c>
      <c r="N24" s="22">
        <f t="shared" si="18"/>
        <v>31602.3</v>
      </c>
      <c r="O24" s="58">
        <v>30000</v>
      </c>
      <c r="P24" s="58"/>
      <c r="Q24" s="58">
        <v>1602.3</v>
      </c>
      <c r="R24" s="22">
        <f t="shared" si="19"/>
        <v>31612.400000000001</v>
      </c>
      <c r="S24" s="58">
        <v>30000</v>
      </c>
      <c r="T24" s="58"/>
      <c r="U24" s="58">
        <v>1612.4</v>
      </c>
      <c r="V24" s="95">
        <f t="shared" si="10"/>
        <v>1</v>
      </c>
    </row>
    <row r="25" spans="1:24" ht="101.25" customHeight="1">
      <c r="A25" s="30"/>
      <c r="B25" s="32" t="s">
        <v>23</v>
      </c>
      <c r="C25" s="26" t="s">
        <v>237</v>
      </c>
      <c r="D25" s="27" t="s">
        <v>21</v>
      </c>
      <c r="E25" s="26" t="s">
        <v>127</v>
      </c>
      <c r="F25" s="22">
        <f t="shared" si="3"/>
        <v>109063.2</v>
      </c>
      <c r="G25" s="58">
        <v>96219.6</v>
      </c>
      <c r="H25" s="58"/>
      <c r="I25" s="58">
        <v>12843.6</v>
      </c>
      <c r="J25" s="22">
        <f t="shared" si="26"/>
        <v>108769.5</v>
      </c>
      <c r="K25" s="58">
        <v>96219.6</v>
      </c>
      <c r="L25" s="58"/>
      <c r="M25" s="58">
        <v>12549.9</v>
      </c>
      <c r="N25" s="22">
        <f t="shared" si="18"/>
        <v>105162.2</v>
      </c>
      <c r="O25" s="58">
        <v>94981.8</v>
      </c>
      <c r="P25" s="58"/>
      <c r="Q25" s="58">
        <v>10180.4</v>
      </c>
      <c r="R25" s="22">
        <f t="shared" si="19"/>
        <v>105045.2</v>
      </c>
      <c r="S25" s="58">
        <v>94981.8</v>
      </c>
      <c r="T25" s="58"/>
      <c r="U25" s="58">
        <v>10063.4</v>
      </c>
      <c r="V25" s="29">
        <f t="shared" si="10"/>
        <v>0.997</v>
      </c>
    </row>
    <row r="26" spans="1:24" ht="108" customHeight="1">
      <c r="A26" s="30"/>
      <c r="B26" s="32" t="s">
        <v>107</v>
      </c>
      <c r="C26" s="26" t="s">
        <v>237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6"/>
        <v>7366.3</v>
      </c>
      <c r="K26" s="58">
        <v>2999.7</v>
      </c>
      <c r="L26" s="58">
        <v>4172.8</v>
      </c>
      <c r="M26" s="58">
        <v>193.8</v>
      </c>
      <c r="N26" s="22">
        <f t="shared" si="18"/>
        <v>7563.3</v>
      </c>
      <c r="O26" s="58">
        <v>3000</v>
      </c>
      <c r="P26" s="58">
        <v>4364.2</v>
      </c>
      <c r="Q26" s="58">
        <v>199.1</v>
      </c>
      <c r="R26" s="22">
        <f t="shared" si="19"/>
        <v>3010.1</v>
      </c>
      <c r="S26" s="58">
        <v>3000</v>
      </c>
      <c r="T26" s="58"/>
      <c r="U26" s="58">
        <v>10.1</v>
      </c>
      <c r="V26" s="29">
        <f t="shared" si="10"/>
        <v>1</v>
      </c>
    </row>
    <row r="27" spans="1:24" ht="103.5" customHeight="1">
      <c r="A27" s="30"/>
      <c r="B27" s="32" t="s">
        <v>20</v>
      </c>
      <c r="C27" s="26" t="s">
        <v>237</v>
      </c>
      <c r="D27" s="27" t="s">
        <v>21</v>
      </c>
      <c r="E27" s="65" t="s">
        <v>109</v>
      </c>
      <c r="F27" s="22">
        <f t="shared" si="3"/>
        <v>12474.3</v>
      </c>
      <c r="G27" s="58">
        <v>2933.6</v>
      </c>
      <c r="H27" s="58">
        <v>6589</v>
      </c>
      <c r="I27" s="58">
        <v>2951.7</v>
      </c>
      <c r="J27" s="22">
        <f t="shared" si="26"/>
        <v>12342.7</v>
      </c>
      <c r="K27" s="58">
        <v>2894.5</v>
      </c>
      <c r="L27" s="58">
        <v>6501.1</v>
      </c>
      <c r="M27" s="58">
        <v>2947.1</v>
      </c>
      <c r="N27" s="22">
        <f t="shared" si="18"/>
        <v>0</v>
      </c>
      <c r="O27" s="58">
        <v>0</v>
      </c>
      <c r="P27" s="58"/>
      <c r="Q27" s="58"/>
      <c r="R27" s="22">
        <f t="shared" si="19"/>
        <v>0</v>
      </c>
      <c r="S27" s="58">
        <v>0</v>
      </c>
      <c r="T27" s="58"/>
      <c r="U27" s="85"/>
      <c r="V27" s="29">
        <f t="shared" si="10"/>
        <v>0.98899999999999999</v>
      </c>
    </row>
    <row r="28" spans="1:24" ht="105" customHeight="1">
      <c r="A28" s="30"/>
      <c r="B28" s="32" t="s">
        <v>110</v>
      </c>
      <c r="C28" s="26" t="s">
        <v>237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6"/>
        <v>1390.2</v>
      </c>
      <c r="K28" s="58">
        <v>556.70000000000005</v>
      </c>
      <c r="L28" s="58">
        <v>833.5</v>
      </c>
      <c r="M28" s="58"/>
      <c r="N28" s="22">
        <f t="shared" si="18"/>
        <v>1422.2</v>
      </c>
      <c r="O28" s="58">
        <v>556.70000000000005</v>
      </c>
      <c r="P28" s="58">
        <v>865.5</v>
      </c>
      <c r="Q28" s="58"/>
      <c r="R28" s="22">
        <f t="shared" si="19"/>
        <v>556.70000000000005</v>
      </c>
      <c r="S28" s="58">
        <v>556.70000000000005</v>
      </c>
      <c r="T28" s="58"/>
      <c r="U28" s="58"/>
      <c r="V28" s="29">
        <f t="shared" si="10"/>
        <v>1</v>
      </c>
    </row>
    <row r="29" spans="1:24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358341.5</v>
      </c>
      <c r="G29" s="22">
        <f>SUM(G31:G32)</f>
        <v>46901.7</v>
      </c>
      <c r="H29" s="22">
        <f>SUM(H31:H32)</f>
        <v>311439.8</v>
      </c>
      <c r="I29" s="22">
        <f>SUM(I31:I32)</f>
        <v>0</v>
      </c>
      <c r="J29" s="22">
        <f>K29+L29+M29</f>
        <v>358295.3</v>
      </c>
      <c r="K29" s="143">
        <f>SUM(K31:K32)</f>
        <v>46895.7</v>
      </c>
      <c r="L29" s="22">
        <f>SUM(L31:L32)</f>
        <v>311399.59999999998</v>
      </c>
      <c r="M29" s="22">
        <f>SUM(M31:M32)</f>
        <v>0</v>
      </c>
      <c r="N29" s="22">
        <f t="shared" ref="N29" si="27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8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1</v>
      </c>
    </row>
    <row r="30" spans="1:24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4" ht="73.5" customHeight="1">
      <c r="A31" s="19"/>
      <c r="B31" s="32" t="s">
        <v>26</v>
      </c>
      <c r="C31" s="26" t="s">
        <v>236</v>
      </c>
      <c r="D31" s="27" t="s">
        <v>17</v>
      </c>
      <c r="E31" s="26" t="s">
        <v>118</v>
      </c>
      <c r="F31" s="22">
        <f>G31+H31+I31</f>
        <v>357976.8</v>
      </c>
      <c r="G31" s="58">
        <v>46537</v>
      </c>
      <c r="H31" s="58">
        <v>311439.8</v>
      </c>
      <c r="I31" s="58"/>
      <c r="J31" s="22">
        <f t="shared" ref="J31:J32" si="29">K31+L31+M31</f>
        <v>357930.6</v>
      </c>
      <c r="K31" s="58">
        <v>46531</v>
      </c>
      <c r="L31" s="58">
        <v>311399.59999999998</v>
      </c>
      <c r="M31" s="58"/>
      <c r="N31" s="22">
        <f t="shared" ref="N31:N36" si="30">O31+P31+Q31</f>
        <v>400411.5</v>
      </c>
      <c r="O31" s="58">
        <v>52053.5</v>
      </c>
      <c r="P31" s="58">
        <v>348358</v>
      </c>
      <c r="Q31" s="58"/>
      <c r="R31" s="22">
        <f t="shared" ref="R31:R32" si="31">S31+T31+U31</f>
        <v>133413</v>
      </c>
      <c r="S31" s="58">
        <v>10673</v>
      </c>
      <c r="T31" s="58">
        <v>122740</v>
      </c>
      <c r="U31" s="58"/>
      <c r="V31" s="29">
        <f t="shared" si="10"/>
        <v>1</v>
      </c>
    </row>
    <row r="32" spans="1:24" ht="111" customHeight="1">
      <c r="A32" s="19"/>
      <c r="B32" s="32" t="s">
        <v>157</v>
      </c>
      <c r="C32" s="26" t="s">
        <v>236</v>
      </c>
      <c r="D32" s="27" t="s">
        <v>17</v>
      </c>
      <c r="E32" s="26" t="s">
        <v>123</v>
      </c>
      <c r="F32" s="22">
        <f t="shared" si="3"/>
        <v>364.7</v>
      </c>
      <c r="G32" s="58">
        <v>364.7</v>
      </c>
      <c r="H32" s="58"/>
      <c r="I32" s="58"/>
      <c r="J32" s="22">
        <f t="shared" si="29"/>
        <v>364.7</v>
      </c>
      <c r="K32" s="58">
        <v>364.7</v>
      </c>
      <c r="L32" s="58"/>
      <c r="M32" s="58"/>
      <c r="N32" s="22">
        <f t="shared" si="30"/>
        <v>0</v>
      </c>
      <c r="O32" s="58">
        <v>0</v>
      </c>
      <c r="P32" s="58"/>
      <c r="Q32" s="58"/>
      <c r="R32" s="22">
        <f t="shared" si="31"/>
        <v>0</v>
      </c>
      <c r="S32" s="58">
        <v>0</v>
      </c>
      <c r="T32" s="58"/>
      <c r="U32" s="58"/>
      <c r="V32" s="29">
        <f t="shared" si="10"/>
        <v>1</v>
      </c>
    </row>
    <row r="33" spans="1:101" ht="30.75" customHeight="1">
      <c r="A33" s="19" t="s">
        <v>288</v>
      </c>
      <c r="B33" s="39" t="s">
        <v>291</v>
      </c>
      <c r="C33" s="26"/>
      <c r="D33" s="27"/>
      <c r="E33" s="21" t="s">
        <v>12</v>
      </c>
      <c r="F33" s="22">
        <f>G33+H33+I33</f>
        <v>36438.699999999997</v>
      </c>
      <c r="G33" s="58">
        <f>SUM(G35:G37)</f>
        <v>2477.6999999999998</v>
      </c>
      <c r="H33" s="58">
        <f>SUM(H35:H37)</f>
        <v>33961</v>
      </c>
      <c r="I33" s="58">
        <f t="shared" ref="I33" si="32">SUM(I35:I37)</f>
        <v>0</v>
      </c>
      <c r="J33" s="22">
        <f>K33+L33+M33</f>
        <v>36436.5</v>
      </c>
      <c r="K33" s="58">
        <f>K37+K35+K36</f>
        <v>2477.6999999999998</v>
      </c>
      <c r="L33" s="58">
        <f t="shared" ref="L33:M33" si="33">L37+L35+L36</f>
        <v>33958.800000000003</v>
      </c>
      <c r="M33" s="58">
        <f t="shared" si="33"/>
        <v>0</v>
      </c>
      <c r="N33" s="22">
        <f t="shared" si="30"/>
        <v>202.6</v>
      </c>
      <c r="O33" s="58">
        <f>SUM(O35:O37)</f>
        <v>0</v>
      </c>
      <c r="P33" s="58">
        <f t="shared" ref="P33:Q33" si="34">SUM(P35:P37)</f>
        <v>202.6</v>
      </c>
      <c r="Q33" s="58">
        <f t="shared" si="34"/>
        <v>0</v>
      </c>
      <c r="R33" s="22">
        <f>S33+T33+U33</f>
        <v>202.6</v>
      </c>
      <c r="S33" s="58">
        <f>SUM(S35:S37)</f>
        <v>0</v>
      </c>
      <c r="T33" s="58">
        <f t="shared" ref="T33:U33" si="35">SUM(T35:T37)</f>
        <v>202.6</v>
      </c>
      <c r="U33" s="58">
        <f t="shared" si="35"/>
        <v>0</v>
      </c>
      <c r="V33" s="29">
        <f t="shared" si="10"/>
        <v>1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78" customHeight="1">
      <c r="A35" s="19"/>
      <c r="B35" s="50" t="s">
        <v>348</v>
      </c>
      <c r="C35" s="26" t="s">
        <v>236</v>
      </c>
      <c r="D35" s="27" t="s">
        <v>17</v>
      </c>
      <c r="E35" s="26" t="s">
        <v>347</v>
      </c>
      <c r="F35" s="22">
        <f t="shared" ref="F35:F36" si="36">G35+H35+I35</f>
        <v>34823.300000000003</v>
      </c>
      <c r="G35" s="58">
        <v>1044.7</v>
      </c>
      <c r="H35" s="58">
        <v>33778.6</v>
      </c>
      <c r="I35" s="58"/>
      <c r="J35" s="22">
        <f t="shared" ref="J35:J36" si="37">K35+L35+M35</f>
        <v>34823.300000000003</v>
      </c>
      <c r="K35" s="58">
        <v>1044.7</v>
      </c>
      <c r="L35" s="58">
        <v>33778.6</v>
      </c>
      <c r="M35" s="58"/>
      <c r="N35" s="22">
        <f t="shared" si="30"/>
        <v>0</v>
      </c>
      <c r="O35" s="58"/>
      <c r="P35" s="58"/>
      <c r="Q35" s="58"/>
      <c r="R35" s="22">
        <f t="shared" ref="R35:R36" si="38">S35+T35+U35</f>
        <v>0</v>
      </c>
      <c r="S35" s="58"/>
      <c r="T35" s="58"/>
      <c r="U35" s="58"/>
      <c r="V35" s="29">
        <f t="shared" si="10"/>
        <v>1</v>
      </c>
    </row>
    <row r="36" spans="1:101" ht="78" customHeight="1">
      <c r="A36" s="19"/>
      <c r="B36" s="50" t="s">
        <v>350</v>
      </c>
      <c r="C36" s="26" t="s">
        <v>236</v>
      </c>
      <c r="D36" s="27" t="s">
        <v>17</v>
      </c>
      <c r="E36" s="26" t="s">
        <v>349</v>
      </c>
      <c r="F36" s="22">
        <f t="shared" si="36"/>
        <v>1433</v>
      </c>
      <c r="G36" s="58">
        <v>1433</v>
      </c>
      <c r="H36" s="58"/>
      <c r="I36" s="58"/>
      <c r="J36" s="22">
        <f t="shared" si="37"/>
        <v>1433</v>
      </c>
      <c r="K36" s="58">
        <v>1433</v>
      </c>
      <c r="L36" s="58"/>
      <c r="M36" s="58"/>
      <c r="N36" s="22">
        <f t="shared" si="30"/>
        <v>0</v>
      </c>
      <c r="O36" s="58"/>
      <c r="P36" s="58"/>
      <c r="Q36" s="58"/>
      <c r="R36" s="22">
        <f t="shared" si="38"/>
        <v>0</v>
      </c>
      <c r="S36" s="58"/>
      <c r="T36" s="58"/>
      <c r="U36" s="58"/>
      <c r="V36" s="29">
        <f t="shared" si="10"/>
        <v>1</v>
      </c>
    </row>
    <row r="37" spans="1:101" ht="83.25" customHeight="1">
      <c r="A37" s="19"/>
      <c r="B37" s="32" t="s">
        <v>290</v>
      </c>
      <c r="C37" s="26" t="s">
        <v>176</v>
      </c>
      <c r="D37" s="27" t="s">
        <v>15</v>
      </c>
      <c r="E37" s="26" t="s">
        <v>289</v>
      </c>
      <c r="F37" s="22">
        <f t="shared" si="3"/>
        <v>182.4</v>
      </c>
      <c r="G37" s="58"/>
      <c r="H37" s="58">
        <v>182.4</v>
      </c>
      <c r="I37" s="58"/>
      <c r="J37" s="22">
        <f t="shared" ref="J37" si="39">K37+L37+M37</f>
        <v>180.2</v>
      </c>
      <c r="K37" s="58"/>
      <c r="L37" s="58">
        <v>180.2</v>
      </c>
      <c r="M37" s="58"/>
      <c r="N37" s="22">
        <f t="shared" ref="N37" si="40">O37+P37+Q37</f>
        <v>202.6</v>
      </c>
      <c r="O37" s="58"/>
      <c r="P37" s="58">
        <v>202.6</v>
      </c>
      <c r="Q37" s="58"/>
      <c r="R37" s="22">
        <f t="shared" ref="R37" si="41">S37+T37+U37</f>
        <v>202.6</v>
      </c>
      <c r="S37" s="58"/>
      <c r="T37" s="58">
        <v>202.6</v>
      </c>
      <c r="U37" s="58"/>
      <c r="V37" s="29">
        <f t="shared" si="10"/>
        <v>0.98799999999999999</v>
      </c>
    </row>
    <row r="38" spans="1:101" ht="24" customHeight="1">
      <c r="A38" s="16" t="s">
        <v>27</v>
      </c>
      <c r="B38" s="34" t="s">
        <v>28</v>
      </c>
      <c r="C38" s="35" t="s">
        <v>12</v>
      </c>
      <c r="D38" s="35" t="s">
        <v>12</v>
      </c>
      <c r="E38" s="35" t="s">
        <v>12</v>
      </c>
      <c r="F38" s="36">
        <f t="shared" si="3"/>
        <v>1893218.5</v>
      </c>
      <c r="G38" s="36">
        <f>G39+G43+G47+G53+G56</f>
        <v>396382.1</v>
      </c>
      <c r="H38" s="36">
        <f>H39+H43+H47+H53+H56</f>
        <v>1496836.4</v>
      </c>
      <c r="I38" s="36">
        <f>I39+I43+I47+I53+I56</f>
        <v>0</v>
      </c>
      <c r="J38" s="36">
        <f>K38+L38+M38</f>
        <v>1736850.3</v>
      </c>
      <c r="K38" s="36">
        <f>K39+K43+K47+K53+K56</f>
        <v>386467.6</v>
      </c>
      <c r="L38" s="36">
        <f>L39+L43+L47+L53+L56</f>
        <v>1350382.7</v>
      </c>
      <c r="M38" s="36">
        <f>M39+M43+M47+M53+M56</f>
        <v>0</v>
      </c>
      <c r="N38" s="36">
        <f t="shared" ref="N38:N39" si="42">O38+P38+Q38</f>
        <v>1449015.8</v>
      </c>
      <c r="O38" s="36">
        <f>O39+O43+O47+O53+O56</f>
        <v>316625.90000000002</v>
      </c>
      <c r="P38" s="36">
        <f>P39+P43+P47+P53+P56</f>
        <v>1132389.8999999999</v>
      </c>
      <c r="Q38" s="36">
        <f>Q39+Q43+Q47+Q53+Q56</f>
        <v>0</v>
      </c>
      <c r="R38" s="36">
        <f t="shared" ref="R38:R39" si="43">S38+T38+U38</f>
        <v>1629368</v>
      </c>
      <c r="S38" s="36">
        <f>S39+S43+S47+S53+S56</f>
        <v>329217.7</v>
      </c>
      <c r="T38" s="36">
        <f>T39+T43+T47+T53+T56</f>
        <v>1300150.3</v>
      </c>
      <c r="U38" s="36">
        <f>U39+U43+U47+U53+U56</f>
        <v>0</v>
      </c>
      <c r="V38" s="37">
        <f t="shared" si="10"/>
        <v>0.91700000000000004</v>
      </c>
    </row>
    <row r="39" spans="1:101" ht="51.75" customHeight="1">
      <c r="A39" s="19" t="s">
        <v>29</v>
      </c>
      <c r="B39" s="38" t="s">
        <v>30</v>
      </c>
      <c r="C39" s="21" t="s">
        <v>12</v>
      </c>
      <c r="D39" s="21" t="s">
        <v>12</v>
      </c>
      <c r="E39" s="21" t="s">
        <v>12</v>
      </c>
      <c r="F39" s="22">
        <f t="shared" si="3"/>
        <v>317217.59999999998</v>
      </c>
      <c r="G39" s="22">
        <f>SUM(G41:G42)</f>
        <v>233760.2</v>
      </c>
      <c r="H39" s="22">
        <f>SUM(H41:H42)</f>
        <v>83457.399999999994</v>
      </c>
      <c r="I39" s="22">
        <f>SUM(I41:I42)</f>
        <v>0</v>
      </c>
      <c r="J39" s="22">
        <f t="shared" ref="J39" si="44">K39+L39+M39</f>
        <v>317217.59999999998</v>
      </c>
      <c r="K39" s="22">
        <f>SUM(K41:K42)</f>
        <v>233760.2</v>
      </c>
      <c r="L39" s="22">
        <f>SUM(L41:L42)</f>
        <v>83457.399999999994</v>
      </c>
      <c r="M39" s="22">
        <f>SUM(M41:M42)</f>
        <v>0</v>
      </c>
      <c r="N39" s="22">
        <f t="shared" si="42"/>
        <v>366990.3</v>
      </c>
      <c r="O39" s="22">
        <f>SUM(O41:O42)</f>
        <v>274264.09999999998</v>
      </c>
      <c r="P39" s="22">
        <f>SUM(P41:P42)</f>
        <v>92726.2</v>
      </c>
      <c r="Q39" s="22">
        <f>SUM(Q41:Q42)</f>
        <v>0</v>
      </c>
      <c r="R39" s="22">
        <f t="shared" si="43"/>
        <v>366990.3</v>
      </c>
      <c r="S39" s="22">
        <f>SUM(S41:S42)</f>
        <v>276494.7</v>
      </c>
      <c r="T39" s="22">
        <f>SUM(T41:T42)</f>
        <v>90495.6</v>
      </c>
      <c r="U39" s="22">
        <f>SUM(U41:U42)</f>
        <v>0</v>
      </c>
      <c r="V39" s="29">
        <f t="shared" si="10"/>
        <v>1</v>
      </c>
    </row>
    <row r="40" spans="1:101" ht="18.75" customHeight="1">
      <c r="A40" s="30"/>
      <c r="B40" s="31" t="s">
        <v>14</v>
      </c>
      <c r="C40" s="24"/>
      <c r="D40" s="24"/>
      <c r="E40" s="24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9"/>
    </row>
    <row r="41" spans="1:101" ht="52.5" customHeight="1">
      <c r="A41" s="30"/>
      <c r="B41" s="32" t="s">
        <v>163</v>
      </c>
      <c r="C41" s="26" t="s">
        <v>176</v>
      </c>
      <c r="D41" s="27" t="s">
        <v>15</v>
      </c>
      <c r="E41" s="26" t="s">
        <v>100</v>
      </c>
      <c r="F41" s="22">
        <f t="shared" si="3"/>
        <v>198000</v>
      </c>
      <c r="G41" s="58">
        <v>114542.6</v>
      </c>
      <c r="H41" s="58">
        <v>83457.399999999994</v>
      </c>
      <c r="I41" s="58"/>
      <c r="J41" s="22">
        <f>SUM(K41:M41)</f>
        <v>198000</v>
      </c>
      <c r="K41" s="58">
        <v>114542.6</v>
      </c>
      <c r="L41" s="58">
        <v>83457.399999999994</v>
      </c>
      <c r="M41" s="58"/>
      <c r="N41" s="22">
        <f t="shared" ref="N41:N43" si="45">O41+P41+Q41</f>
        <v>198000</v>
      </c>
      <c r="O41" s="58">
        <v>105273.8</v>
      </c>
      <c r="P41" s="58">
        <v>92726.2</v>
      </c>
      <c r="Q41" s="58"/>
      <c r="R41" s="22">
        <f t="shared" ref="R41:R43" si="46">S41+T41+U41</f>
        <v>198000</v>
      </c>
      <c r="S41" s="58">
        <v>107504.4</v>
      </c>
      <c r="T41" s="58">
        <v>90495.6</v>
      </c>
      <c r="U41" s="58"/>
      <c r="V41" s="29">
        <f t="shared" si="10"/>
        <v>1</v>
      </c>
    </row>
    <row r="42" spans="1:101" ht="51.75" customHeight="1">
      <c r="A42" s="30"/>
      <c r="B42" s="32" t="s">
        <v>31</v>
      </c>
      <c r="C42" s="26" t="s">
        <v>176</v>
      </c>
      <c r="D42" s="27" t="s">
        <v>15</v>
      </c>
      <c r="E42" s="26" t="s">
        <v>124</v>
      </c>
      <c r="F42" s="22">
        <f t="shared" si="3"/>
        <v>119217.60000000001</v>
      </c>
      <c r="G42" s="58">
        <v>119217.60000000001</v>
      </c>
      <c r="H42" s="58"/>
      <c r="I42" s="58"/>
      <c r="J42" s="22">
        <f>SUM(K42:M42)</f>
        <v>119217.60000000001</v>
      </c>
      <c r="K42" s="58">
        <v>119217.60000000001</v>
      </c>
      <c r="L42" s="58"/>
      <c r="M42" s="58"/>
      <c r="N42" s="22">
        <f t="shared" si="45"/>
        <v>168990.3</v>
      </c>
      <c r="O42" s="58">
        <v>168990.3</v>
      </c>
      <c r="P42" s="58"/>
      <c r="Q42" s="58"/>
      <c r="R42" s="22">
        <f t="shared" si="46"/>
        <v>168990.3</v>
      </c>
      <c r="S42" s="58">
        <v>168990.3</v>
      </c>
      <c r="T42" s="58"/>
      <c r="U42" s="58"/>
      <c r="V42" s="29">
        <f t="shared" si="10"/>
        <v>1</v>
      </c>
    </row>
    <row r="43" spans="1:101" ht="36.75" customHeight="1">
      <c r="A43" s="19" t="s">
        <v>32</v>
      </c>
      <c r="B43" s="39" t="s">
        <v>33</v>
      </c>
      <c r="C43" s="21" t="s">
        <v>12</v>
      </c>
      <c r="D43" s="21" t="s">
        <v>12</v>
      </c>
      <c r="E43" s="21" t="s">
        <v>12</v>
      </c>
      <c r="F43" s="22">
        <f t="shared" ref="F43:F90" si="47">G43+H43+I43</f>
        <v>115739.4</v>
      </c>
      <c r="G43" s="22">
        <f>SUM(G45:G46)</f>
        <v>1569</v>
      </c>
      <c r="H43" s="22">
        <f>SUM(H45:H46)</f>
        <v>114170.4</v>
      </c>
      <c r="I43" s="22">
        <f>SUM(I45:I46)</f>
        <v>0</v>
      </c>
      <c r="J43" s="22">
        <f t="shared" ref="J43" si="48">K43+L43+M43</f>
        <v>115739.3</v>
      </c>
      <c r="K43" s="22">
        <f>SUM(K45:K46)</f>
        <v>1569</v>
      </c>
      <c r="L43" s="22">
        <f>SUM(L45:L46)</f>
        <v>114170.3</v>
      </c>
      <c r="M43" s="22">
        <f>SUM(M45:M46)</f>
        <v>0</v>
      </c>
      <c r="N43" s="22">
        <f t="shared" si="45"/>
        <v>161501.70000000001</v>
      </c>
      <c r="O43" s="22">
        <f>SUM(O45:O46)</f>
        <v>4845</v>
      </c>
      <c r="P43" s="22">
        <f>SUM(P45:P46)</f>
        <v>156656.70000000001</v>
      </c>
      <c r="Q43" s="22">
        <f>SUM(Q45:Q46)</f>
        <v>0</v>
      </c>
      <c r="R43" s="22">
        <f t="shared" si="46"/>
        <v>52301.5</v>
      </c>
      <c r="S43" s="22">
        <f>SUM(S45:S46)</f>
        <v>1569</v>
      </c>
      <c r="T43" s="22">
        <f>SUM(T45:T46)</f>
        <v>50732.5</v>
      </c>
      <c r="U43" s="22">
        <f>SUM(U45:U46)</f>
        <v>0</v>
      </c>
      <c r="V43" s="29">
        <f t="shared" si="10"/>
        <v>1</v>
      </c>
    </row>
    <row r="44" spans="1:101" ht="18.75">
      <c r="A44" s="30"/>
      <c r="B44" s="31" t="s">
        <v>14</v>
      </c>
      <c r="C44" s="24"/>
      <c r="D44" s="24"/>
      <c r="E44" s="24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9"/>
    </row>
    <row r="45" spans="1:101" s="44" customFormat="1" ht="54" customHeight="1">
      <c r="A45" s="40"/>
      <c r="B45" s="41" t="s">
        <v>34</v>
      </c>
      <c r="C45" s="42" t="s">
        <v>176</v>
      </c>
      <c r="D45" s="43" t="s">
        <v>15</v>
      </c>
      <c r="E45" s="42" t="s">
        <v>101</v>
      </c>
      <c r="F45" s="71">
        <f t="shared" si="47"/>
        <v>63437.9</v>
      </c>
      <c r="G45" s="74">
        <v>0</v>
      </c>
      <c r="H45" s="74">
        <v>63437.9</v>
      </c>
      <c r="I45" s="74"/>
      <c r="J45" s="22">
        <f t="shared" ref="J45:J46" si="49">SUM(K45:M45)</f>
        <v>63437.8</v>
      </c>
      <c r="K45" s="74"/>
      <c r="L45" s="74">
        <v>63437.8</v>
      </c>
      <c r="M45" s="74"/>
      <c r="N45" s="22">
        <f t="shared" ref="N45:N46" si="50">O45+P45+Q45</f>
        <v>109200.2</v>
      </c>
      <c r="O45" s="74">
        <v>3276</v>
      </c>
      <c r="P45" s="74">
        <v>105924.2</v>
      </c>
      <c r="Q45" s="74"/>
      <c r="R45" s="22">
        <f t="shared" ref="R45:R46" si="51">S45+T45+U45</f>
        <v>0</v>
      </c>
      <c r="S45" s="74"/>
      <c r="T45" s="74"/>
      <c r="U45" s="74"/>
      <c r="V45" s="29">
        <f t="shared" si="10"/>
        <v>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s="44" customFormat="1" ht="84" customHeight="1">
      <c r="A46" s="40"/>
      <c r="B46" s="41" t="s">
        <v>103</v>
      </c>
      <c r="C46" s="42" t="s">
        <v>176</v>
      </c>
      <c r="D46" s="43" t="s">
        <v>15</v>
      </c>
      <c r="E46" s="42" t="s">
        <v>102</v>
      </c>
      <c r="F46" s="71">
        <f t="shared" si="47"/>
        <v>52301.5</v>
      </c>
      <c r="G46" s="74">
        <v>1569</v>
      </c>
      <c r="H46" s="74">
        <v>50732.5</v>
      </c>
      <c r="I46" s="74"/>
      <c r="J46" s="22">
        <f t="shared" si="49"/>
        <v>52301.5</v>
      </c>
      <c r="K46" s="74">
        <v>1569</v>
      </c>
      <c r="L46" s="74">
        <v>50732.5</v>
      </c>
      <c r="M46" s="74"/>
      <c r="N46" s="22">
        <f t="shared" si="50"/>
        <v>52301.5</v>
      </c>
      <c r="O46" s="74">
        <v>1569</v>
      </c>
      <c r="P46" s="74">
        <v>50732.5</v>
      </c>
      <c r="Q46" s="74"/>
      <c r="R46" s="22">
        <f t="shared" si="51"/>
        <v>52301.5</v>
      </c>
      <c r="S46" s="74">
        <v>1569</v>
      </c>
      <c r="T46" s="74">
        <v>50732.5</v>
      </c>
      <c r="U46" s="74"/>
      <c r="V46" s="29">
        <f t="shared" si="10"/>
        <v>1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s="5" customFormat="1" ht="39.75" customHeight="1">
      <c r="A47" s="19" t="s">
        <v>35</v>
      </c>
      <c r="B47" s="38" t="s">
        <v>38</v>
      </c>
      <c r="C47" s="21" t="s">
        <v>12</v>
      </c>
      <c r="D47" s="21" t="s">
        <v>12</v>
      </c>
      <c r="E47" s="21" t="s">
        <v>12</v>
      </c>
      <c r="F47" s="22">
        <f>G47+H47+I47</f>
        <v>424059.8</v>
      </c>
      <c r="G47" s="22">
        <f>SUM(G49:G52)</f>
        <v>93376.4</v>
      </c>
      <c r="H47" s="22">
        <f>SUM(H49:H52)</f>
        <v>330683.40000000002</v>
      </c>
      <c r="I47" s="22">
        <f>SUM(I49:I52)</f>
        <v>0</v>
      </c>
      <c r="J47" s="22">
        <f>SUM(J49:J52)</f>
        <v>410485.7</v>
      </c>
      <c r="K47" s="22">
        <f>SUM(K49:K52)</f>
        <v>91426</v>
      </c>
      <c r="L47" s="22">
        <f t="shared" ref="L47" si="52">SUM(L49:L52)</f>
        <v>319059.7</v>
      </c>
      <c r="M47" s="22">
        <f>SUM(M49:M52)</f>
        <v>0</v>
      </c>
      <c r="N47" s="22">
        <f t="shared" ref="N47:R47" si="53">SUM(N49:N51)</f>
        <v>59435.6</v>
      </c>
      <c r="O47" s="22">
        <f>SUM(O49:O52)</f>
        <v>1783.1</v>
      </c>
      <c r="P47" s="22">
        <f t="shared" ref="P47:Q47" si="54">SUM(P49:P52)</f>
        <v>57652.5</v>
      </c>
      <c r="Q47" s="22">
        <f t="shared" si="54"/>
        <v>0</v>
      </c>
      <c r="R47" s="22">
        <f t="shared" si="53"/>
        <v>0</v>
      </c>
      <c r="S47" s="22">
        <f>SUM(S49:S52)</f>
        <v>0</v>
      </c>
      <c r="T47" s="22">
        <f t="shared" ref="T47:U47" si="55">SUM(T49:T52)</f>
        <v>0</v>
      </c>
      <c r="U47" s="22">
        <f t="shared" si="55"/>
        <v>0</v>
      </c>
      <c r="V47" s="29">
        <f t="shared" si="10"/>
        <v>0.96799999999999997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 ht="18.75">
      <c r="A48" s="30"/>
      <c r="B48" s="31" t="s">
        <v>14</v>
      </c>
      <c r="C48" s="24"/>
      <c r="D48" s="24"/>
      <c r="E48" s="24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9"/>
    </row>
    <row r="49" spans="1:101" ht="57" customHeight="1">
      <c r="A49" s="30"/>
      <c r="B49" s="32" t="s">
        <v>104</v>
      </c>
      <c r="C49" s="26" t="s">
        <v>176</v>
      </c>
      <c r="D49" s="27" t="s">
        <v>15</v>
      </c>
      <c r="E49" s="26" t="s">
        <v>105</v>
      </c>
      <c r="F49" s="22">
        <f t="shared" si="47"/>
        <v>41550.199999999997</v>
      </c>
      <c r="G49" s="58">
        <v>0</v>
      </c>
      <c r="H49" s="58">
        <v>41550.199999999997</v>
      </c>
      <c r="I49" s="58"/>
      <c r="J49" s="22">
        <f>K49+L49+M49</f>
        <v>37411.599999999999</v>
      </c>
      <c r="K49" s="58"/>
      <c r="L49" s="58">
        <v>37411.599999999999</v>
      </c>
      <c r="M49" s="58"/>
      <c r="N49" s="22">
        <f t="shared" ref="N49:N53" si="56">O49+P49+Q49</f>
        <v>59435.6</v>
      </c>
      <c r="O49" s="58">
        <v>1783.1</v>
      </c>
      <c r="P49" s="58">
        <v>57652.5</v>
      </c>
      <c r="Q49" s="58"/>
      <c r="R49" s="22">
        <f t="shared" ref="R49:R53" si="57">S49+T49+U49</f>
        <v>0</v>
      </c>
      <c r="S49" s="58"/>
      <c r="T49" s="58"/>
      <c r="U49" s="58"/>
      <c r="V49" s="29">
        <f t="shared" si="10"/>
        <v>0.9</v>
      </c>
    </row>
    <row r="50" spans="1:101" ht="71.25" customHeight="1">
      <c r="A50" s="30"/>
      <c r="B50" s="32" t="s">
        <v>314</v>
      </c>
      <c r="C50" s="26" t="s">
        <v>177</v>
      </c>
      <c r="D50" s="27" t="s">
        <v>16</v>
      </c>
      <c r="E50" s="26" t="s">
        <v>313</v>
      </c>
      <c r="F50" s="22">
        <f t="shared" si="47"/>
        <v>364470.7</v>
      </c>
      <c r="G50" s="58">
        <v>75337.5</v>
      </c>
      <c r="H50" s="58">
        <v>289133.2</v>
      </c>
      <c r="I50" s="58"/>
      <c r="J50" s="22">
        <f>K50+L50+M50</f>
        <v>355035.2</v>
      </c>
      <c r="K50" s="58">
        <v>73387.100000000006</v>
      </c>
      <c r="L50" s="58">
        <v>281648.09999999998</v>
      </c>
      <c r="M50" s="58"/>
      <c r="N50" s="22">
        <f t="shared" si="56"/>
        <v>0</v>
      </c>
      <c r="O50" s="58"/>
      <c r="P50" s="58"/>
      <c r="Q50" s="58"/>
      <c r="R50" s="22">
        <f t="shared" si="57"/>
        <v>0</v>
      </c>
      <c r="S50" s="58"/>
      <c r="T50" s="58"/>
      <c r="U50" s="58"/>
      <c r="V50" s="29">
        <f t="shared" si="10"/>
        <v>0.97399999999999998</v>
      </c>
    </row>
    <row r="51" spans="1:101" ht="68.25" customHeight="1">
      <c r="A51" s="30"/>
      <c r="B51" s="32" t="s">
        <v>334</v>
      </c>
      <c r="C51" s="26" t="s">
        <v>176</v>
      </c>
      <c r="D51" s="27" t="s">
        <v>15</v>
      </c>
      <c r="E51" s="26" t="s">
        <v>333</v>
      </c>
      <c r="F51" s="22">
        <f t="shared" si="47"/>
        <v>0</v>
      </c>
      <c r="G51" s="58">
        <v>0</v>
      </c>
      <c r="H51" s="58"/>
      <c r="I51" s="58"/>
      <c r="J51" s="22">
        <f>K51+L51+M51</f>
        <v>0</v>
      </c>
      <c r="K51" s="58"/>
      <c r="L51" s="58"/>
      <c r="M51" s="58"/>
      <c r="N51" s="22"/>
      <c r="O51" s="58"/>
      <c r="P51" s="58"/>
      <c r="Q51" s="58"/>
      <c r="R51" s="22"/>
      <c r="S51" s="58"/>
      <c r="T51" s="58"/>
      <c r="U51" s="58"/>
      <c r="V51" s="29" t="e">
        <f t="shared" si="10"/>
        <v>#DIV/0!</v>
      </c>
    </row>
    <row r="52" spans="1:101" ht="75.75" customHeight="1">
      <c r="A52" s="30"/>
      <c r="B52" s="32" t="s">
        <v>337</v>
      </c>
      <c r="C52" s="26" t="s">
        <v>177</v>
      </c>
      <c r="D52" s="27" t="s">
        <v>16</v>
      </c>
      <c r="E52" s="26" t="s">
        <v>338</v>
      </c>
      <c r="F52" s="22">
        <f t="shared" si="47"/>
        <v>18038.900000000001</v>
      </c>
      <c r="G52" s="58">
        <v>18038.900000000001</v>
      </c>
      <c r="H52" s="58"/>
      <c r="I52" s="58"/>
      <c r="J52" s="22">
        <f>K52+L52+M52</f>
        <v>18038.900000000001</v>
      </c>
      <c r="K52" s="58">
        <v>18038.900000000001</v>
      </c>
      <c r="L52" s="58"/>
      <c r="M52" s="58"/>
      <c r="N52" s="22"/>
      <c r="O52" s="58"/>
      <c r="P52" s="58"/>
      <c r="Q52" s="58"/>
      <c r="R52" s="22"/>
      <c r="S52" s="58"/>
      <c r="T52" s="58"/>
      <c r="U52" s="58"/>
      <c r="V52" s="29">
        <f t="shared" si="10"/>
        <v>1</v>
      </c>
    </row>
    <row r="53" spans="1:101" s="5" customFormat="1" ht="90" customHeight="1">
      <c r="A53" s="45" t="s">
        <v>36</v>
      </c>
      <c r="B53" s="39" t="s">
        <v>178</v>
      </c>
      <c r="C53" s="21" t="s">
        <v>12</v>
      </c>
      <c r="D53" s="21" t="s">
        <v>12</v>
      </c>
      <c r="E53" s="21" t="s">
        <v>12</v>
      </c>
      <c r="F53" s="22">
        <f>G53+H53+I53</f>
        <v>121058.4</v>
      </c>
      <c r="G53" s="22">
        <f>SUM(G55)</f>
        <v>28990.3</v>
      </c>
      <c r="H53" s="22">
        <f t="shared" ref="H53:I53" si="58">SUM(H55)</f>
        <v>92068.1</v>
      </c>
      <c r="I53" s="22">
        <f t="shared" si="58"/>
        <v>0</v>
      </c>
      <c r="J53" s="22">
        <f t="shared" ref="J53" si="59">K53+L53+M53</f>
        <v>111283.6</v>
      </c>
      <c r="K53" s="22">
        <f>K55</f>
        <v>26649.5</v>
      </c>
      <c r="L53" s="22">
        <f>L55</f>
        <v>84634.1</v>
      </c>
      <c r="M53" s="22">
        <f>SUM(M55:M63)</f>
        <v>0</v>
      </c>
      <c r="N53" s="22">
        <f t="shared" si="56"/>
        <v>54370.9</v>
      </c>
      <c r="O53" s="22">
        <f>SUM(O55)</f>
        <v>1631.1</v>
      </c>
      <c r="P53" s="22">
        <f>SUM(P55)</f>
        <v>52739.8</v>
      </c>
      <c r="Q53" s="22">
        <f>SUM(Q55:Q63)</f>
        <v>0</v>
      </c>
      <c r="R53" s="22">
        <f t="shared" si="57"/>
        <v>0</v>
      </c>
      <c r="S53" s="22">
        <f>SUM(S55)</f>
        <v>0</v>
      </c>
      <c r="T53" s="22">
        <f>SUM(T55)</f>
        <v>0</v>
      </c>
      <c r="U53" s="22">
        <f>SUM(U55:U63)</f>
        <v>0</v>
      </c>
      <c r="V53" s="29">
        <f t="shared" si="10"/>
        <v>0.91900000000000004</v>
      </c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 ht="22.5" customHeight="1">
      <c r="A54" s="10"/>
      <c r="B54" s="31" t="s">
        <v>14</v>
      </c>
      <c r="C54" s="24"/>
      <c r="D54" s="24"/>
      <c r="E54" s="2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9"/>
    </row>
    <row r="55" spans="1:101" ht="91.5" customHeight="1">
      <c r="A55" s="7"/>
      <c r="B55" s="32" t="s">
        <v>37</v>
      </c>
      <c r="C55" s="26" t="s">
        <v>176</v>
      </c>
      <c r="D55" s="27" t="s">
        <v>15</v>
      </c>
      <c r="E55" s="26" t="s">
        <v>106</v>
      </c>
      <c r="F55" s="22">
        <f t="shared" si="47"/>
        <v>121058.4</v>
      </c>
      <c r="G55" s="58">
        <v>28990.3</v>
      </c>
      <c r="H55" s="58">
        <v>92068.1</v>
      </c>
      <c r="I55" s="58"/>
      <c r="J55" s="22">
        <f>SUM(K55:M55)</f>
        <v>111283.6</v>
      </c>
      <c r="K55" s="58">
        <v>26649.5</v>
      </c>
      <c r="L55" s="58">
        <v>84634.1</v>
      </c>
      <c r="M55" s="58"/>
      <c r="N55" s="22">
        <f t="shared" ref="N55:N64" si="60">O55+P55+Q55</f>
        <v>54370.9</v>
      </c>
      <c r="O55" s="58">
        <v>1631.1</v>
      </c>
      <c r="P55" s="58">
        <v>52739.8</v>
      </c>
      <c r="Q55" s="58"/>
      <c r="R55" s="22">
        <f t="shared" ref="R55:R64" si="61">S55+T55+U55</f>
        <v>0</v>
      </c>
      <c r="S55" s="58">
        <v>0</v>
      </c>
      <c r="T55" s="58"/>
      <c r="U55" s="58"/>
      <c r="V55" s="29">
        <f t="shared" si="10"/>
        <v>0.91900000000000004</v>
      </c>
    </row>
    <row r="56" spans="1:101" ht="46.5" customHeight="1">
      <c r="A56" s="7" t="s">
        <v>179</v>
      </c>
      <c r="B56" s="20" t="s">
        <v>180</v>
      </c>
      <c r="C56" s="65" t="s">
        <v>12</v>
      </c>
      <c r="D56" s="68" t="s">
        <v>12</v>
      </c>
      <c r="E56" s="65" t="s">
        <v>12</v>
      </c>
      <c r="F56" s="22">
        <f>G56+H56+I56</f>
        <v>915143.3</v>
      </c>
      <c r="G56" s="22">
        <f>SUM(G58:G63)</f>
        <v>38686.199999999997</v>
      </c>
      <c r="H56" s="22">
        <f>SUM(H58:H63)</f>
        <v>876457.1</v>
      </c>
      <c r="I56" s="22">
        <f>SUM(I58:I63)</f>
        <v>0</v>
      </c>
      <c r="J56" s="22">
        <f>K56+L56+M56</f>
        <v>782124.1</v>
      </c>
      <c r="K56" s="22">
        <f>SUM(K58:K63)</f>
        <v>33062.9</v>
      </c>
      <c r="L56" s="22">
        <f>SUM(L58:L63)</f>
        <v>749061.2</v>
      </c>
      <c r="M56" s="22">
        <f>SUM(M58:M63)</f>
        <v>0</v>
      </c>
      <c r="N56" s="22">
        <f>O56+P56+Q56</f>
        <v>806717.3</v>
      </c>
      <c r="O56" s="22">
        <f>SUM(O58:O63)</f>
        <v>34102.6</v>
      </c>
      <c r="P56" s="22">
        <f>SUM(P58:P63)</f>
        <v>772614.7</v>
      </c>
      <c r="Q56" s="22">
        <f>SUM(Q58:Q63)</f>
        <v>0</v>
      </c>
      <c r="R56" s="22">
        <f>S56+T56+U56</f>
        <v>1210076.2</v>
      </c>
      <c r="S56" s="22">
        <f>SUM(S58:S63)</f>
        <v>51154</v>
      </c>
      <c r="T56" s="22">
        <f>SUM(T58:T63)</f>
        <v>1158922.2</v>
      </c>
      <c r="U56" s="22">
        <f>SUM(U58:U63)</f>
        <v>0</v>
      </c>
      <c r="V56" s="29">
        <f t="shared" si="10"/>
        <v>0.85499999999999998</v>
      </c>
    </row>
    <row r="57" spans="1:101" ht="22.5" customHeight="1">
      <c r="A57" s="7"/>
      <c r="B57" s="23" t="s">
        <v>14</v>
      </c>
      <c r="C57" s="65"/>
      <c r="D57" s="68"/>
      <c r="E57" s="65"/>
      <c r="F57" s="22"/>
      <c r="G57" s="58"/>
      <c r="H57" s="58"/>
      <c r="I57" s="58"/>
      <c r="J57" s="22"/>
      <c r="K57" s="58"/>
      <c r="L57" s="58"/>
      <c r="M57" s="58"/>
      <c r="N57" s="22"/>
      <c r="O57" s="58"/>
      <c r="P57" s="58"/>
      <c r="Q57" s="58"/>
      <c r="R57" s="22"/>
      <c r="S57" s="58"/>
      <c r="T57" s="58"/>
      <c r="U57" s="58"/>
      <c r="V57" s="29"/>
    </row>
    <row r="58" spans="1:101" ht="74.25" customHeight="1">
      <c r="A58" s="19"/>
      <c r="B58" s="77" t="s">
        <v>186</v>
      </c>
      <c r="C58" s="65" t="s">
        <v>177</v>
      </c>
      <c r="D58" s="68" t="s">
        <v>16</v>
      </c>
      <c r="E58" s="68" t="s">
        <v>181</v>
      </c>
      <c r="F58" s="22">
        <f>G58+H58+I58</f>
        <v>94210.6</v>
      </c>
      <c r="G58" s="58">
        <v>3982.7</v>
      </c>
      <c r="H58" s="58">
        <v>90227.9</v>
      </c>
      <c r="I58" s="58"/>
      <c r="J58" s="22">
        <f t="shared" ref="J58:J60" si="62">SUM(K58:M58)</f>
        <v>25566.9</v>
      </c>
      <c r="K58" s="58">
        <v>1080.8</v>
      </c>
      <c r="L58" s="58">
        <v>24486.1</v>
      </c>
      <c r="M58" s="58"/>
      <c r="N58" s="22">
        <f t="shared" si="60"/>
        <v>142053.9</v>
      </c>
      <c r="O58" s="58">
        <v>6005.1</v>
      </c>
      <c r="P58" s="58">
        <v>136048.79999999999</v>
      </c>
      <c r="Q58" s="58"/>
      <c r="R58" s="22">
        <f t="shared" si="61"/>
        <v>436236.5</v>
      </c>
      <c r="S58" s="58">
        <v>18441.2</v>
      </c>
      <c r="T58" s="58">
        <v>417795.3</v>
      </c>
      <c r="U58" s="58"/>
      <c r="V58" s="29">
        <f t="shared" si="10"/>
        <v>0.27100000000000002</v>
      </c>
    </row>
    <row r="59" spans="1:101" ht="89.25" customHeight="1">
      <c r="A59" s="19"/>
      <c r="B59" s="32" t="s">
        <v>186</v>
      </c>
      <c r="C59" s="26" t="s">
        <v>191</v>
      </c>
      <c r="D59" s="27" t="s">
        <v>115</v>
      </c>
      <c r="E59" s="26" t="s">
        <v>181</v>
      </c>
      <c r="F59" s="22">
        <f t="shared" ref="F59:F62" si="63">G59+H59+I59</f>
        <v>39933.4</v>
      </c>
      <c r="G59" s="58">
        <v>1688.1</v>
      </c>
      <c r="H59" s="58">
        <v>38245.300000000003</v>
      </c>
      <c r="I59" s="58"/>
      <c r="J59" s="22">
        <f t="shared" si="62"/>
        <v>39933.4</v>
      </c>
      <c r="K59" s="58">
        <v>1688.1</v>
      </c>
      <c r="L59" s="58">
        <v>38245.300000000003</v>
      </c>
      <c r="M59" s="58"/>
      <c r="N59" s="22">
        <f t="shared" si="60"/>
        <v>103463.4</v>
      </c>
      <c r="O59" s="58">
        <v>4373.7</v>
      </c>
      <c r="P59" s="58">
        <v>99089.7</v>
      </c>
      <c r="Q59" s="58"/>
      <c r="R59" s="22">
        <f t="shared" si="61"/>
        <v>0</v>
      </c>
      <c r="S59" s="58">
        <v>0</v>
      </c>
      <c r="T59" s="58">
        <v>0</v>
      </c>
      <c r="U59" s="58"/>
      <c r="V59" s="29">
        <f t="shared" si="10"/>
        <v>1</v>
      </c>
    </row>
    <row r="60" spans="1:101" ht="91.5" customHeight="1">
      <c r="A60" s="19"/>
      <c r="B60" s="32" t="s">
        <v>187</v>
      </c>
      <c r="C60" s="26" t="s">
        <v>176</v>
      </c>
      <c r="D60" s="27" t="s">
        <v>15</v>
      </c>
      <c r="E60" s="26" t="s">
        <v>182</v>
      </c>
      <c r="F60" s="22">
        <f t="shared" si="63"/>
        <v>26227.1</v>
      </c>
      <c r="G60" s="58">
        <v>1108.7</v>
      </c>
      <c r="H60" s="58">
        <v>25118.400000000001</v>
      </c>
      <c r="I60" s="58"/>
      <c r="J60" s="22">
        <f t="shared" si="62"/>
        <v>26227.1</v>
      </c>
      <c r="K60" s="58">
        <v>1108.7</v>
      </c>
      <c r="L60" s="58">
        <v>25118.400000000001</v>
      </c>
      <c r="M60" s="58"/>
      <c r="N60" s="22">
        <f t="shared" si="60"/>
        <v>28509.1</v>
      </c>
      <c r="O60" s="58">
        <v>1205.2</v>
      </c>
      <c r="P60" s="58">
        <v>27303.9</v>
      </c>
      <c r="Q60" s="58"/>
      <c r="R60" s="22">
        <f t="shared" si="61"/>
        <v>29667.200000000001</v>
      </c>
      <c r="S60" s="58">
        <v>1254.0999999999999</v>
      </c>
      <c r="T60" s="58">
        <v>28413.1</v>
      </c>
      <c r="U60" s="58"/>
      <c r="V60" s="29">
        <f t="shared" si="10"/>
        <v>1</v>
      </c>
    </row>
    <row r="61" spans="1:101" ht="156.75" customHeight="1">
      <c r="A61" s="19"/>
      <c r="B61" s="32" t="s">
        <v>188</v>
      </c>
      <c r="C61" s="26" t="s">
        <v>176</v>
      </c>
      <c r="D61" s="27" t="s">
        <v>15</v>
      </c>
      <c r="E61" s="26" t="s">
        <v>183</v>
      </c>
      <c r="F61" s="22">
        <f t="shared" si="63"/>
        <v>146870.6</v>
      </c>
      <c r="G61" s="58">
        <v>6208.7</v>
      </c>
      <c r="H61" s="58">
        <v>140661.9</v>
      </c>
      <c r="I61" s="58"/>
      <c r="J61" s="22">
        <f>SUM(K61:M61)</f>
        <v>146870.6</v>
      </c>
      <c r="K61" s="58">
        <v>6208.7</v>
      </c>
      <c r="L61" s="97">
        <v>140661.9</v>
      </c>
      <c r="M61" s="58"/>
      <c r="N61" s="22">
        <f t="shared" si="60"/>
        <v>0</v>
      </c>
      <c r="O61" s="58">
        <v>0</v>
      </c>
      <c r="P61" s="58">
        <v>0</v>
      </c>
      <c r="Q61" s="58"/>
      <c r="R61" s="22">
        <f t="shared" si="61"/>
        <v>5488.6</v>
      </c>
      <c r="S61" s="58">
        <v>232</v>
      </c>
      <c r="T61" s="58">
        <v>5256.6</v>
      </c>
      <c r="U61" s="58"/>
      <c r="V61" s="29">
        <f t="shared" si="10"/>
        <v>1</v>
      </c>
    </row>
    <row r="62" spans="1:101" ht="194.25" customHeight="1">
      <c r="A62" s="19"/>
      <c r="B62" s="32" t="s">
        <v>189</v>
      </c>
      <c r="C62" s="26" t="s">
        <v>176</v>
      </c>
      <c r="D62" s="27" t="s">
        <v>15</v>
      </c>
      <c r="E62" s="26" t="s">
        <v>184</v>
      </c>
      <c r="F62" s="22">
        <f t="shared" si="63"/>
        <v>34888.5</v>
      </c>
      <c r="G62" s="58">
        <v>1474.8</v>
      </c>
      <c r="H62" s="58">
        <v>33413.699999999997</v>
      </c>
      <c r="I62" s="58"/>
      <c r="J62" s="22">
        <f t="shared" ref="J62:J63" si="64">SUM(K62:M62)</f>
        <v>34455.5</v>
      </c>
      <c r="K62" s="58">
        <v>1456.5</v>
      </c>
      <c r="L62" s="58">
        <v>32999</v>
      </c>
      <c r="M62" s="58"/>
      <c r="N62" s="22">
        <f t="shared" si="60"/>
        <v>0</v>
      </c>
      <c r="O62" s="58">
        <v>0</v>
      </c>
      <c r="P62" s="58">
        <v>0</v>
      </c>
      <c r="Q62" s="58"/>
      <c r="R62" s="22">
        <f t="shared" si="61"/>
        <v>18749.5</v>
      </c>
      <c r="S62" s="58">
        <v>792.6</v>
      </c>
      <c r="T62" s="58">
        <v>17956.900000000001</v>
      </c>
      <c r="U62" s="58"/>
      <c r="V62" s="29">
        <f t="shared" si="10"/>
        <v>0.98799999999999999</v>
      </c>
    </row>
    <row r="63" spans="1:101" ht="90" customHeight="1">
      <c r="A63" s="19"/>
      <c r="B63" s="32" t="s">
        <v>190</v>
      </c>
      <c r="C63" s="26" t="s">
        <v>177</v>
      </c>
      <c r="D63" s="27" t="s">
        <v>16</v>
      </c>
      <c r="E63" s="65" t="s">
        <v>185</v>
      </c>
      <c r="F63" s="22">
        <f t="shared" ref="F63" si="65">G63+H63+I63</f>
        <v>573013.1</v>
      </c>
      <c r="G63" s="58">
        <v>24223.200000000001</v>
      </c>
      <c r="H63" s="58">
        <v>548789.9</v>
      </c>
      <c r="I63" s="58"/>
      <c r="J63" s="22">
        <f t="shared" si="64"/>
        <v>509070.6</v>
      </c>
      <c r="K63" s="58">
        <v>21520.1</v>
      </c>
      <c r="L63" s="58">
        <v>487550.5</v>
      </c>
      <c r="M63" s="58"/>
      <c r="N63" s="22">
        <f t="shared" ref="N63" si="66">O63+P63+Q63</f>
        <v>532690.9</v>
      </c>
      <c r="O63" s="58">
        <v>22518.6</v>
      </c>
      <c r="P63" s="58">
        <v>510172.3</v>
      </c>
      <c r="Q63" s="58"/>
      <c r="R63" s="22">
        <f t="shared" ref="R63" si="67">S63+T63+U63</f>
        <v>719934.4</v>
      </c>
      <c r="S63" s="58">
        <v>30434.1</v>
      </c>
      <c r="T63" s="58">
        <v>689500.3</v>
      </c>
      <c r="U63" s="58"/>
      <c r="V63" s="29">
        <f t="shared" si="10"/>
        <v>0.88800000000000001</v>
      </c>
    </row>
    <row r="64" spans="1:101" ht="24" customHeight="1">
      <c r="A64" s="14" t="s">
        <v>39</v>
      </c>
      <c r="B64" s="15" t="s">
        <v>40</v>
      </c>
      <c r="C64" s="35" t="s">
        <v>12</v>
      </c>
      <c r="D64" s="35" t="s">
        <v>12</v>
      </c>
      <c r="E64" s="35" t="s">
        <v>12</v>
      </c>
      <c r="F64" s="36">
        <f>G64+H64+I64</f>
        <v>1097810.6000000001</v>
      </c>
      <c r="G64" s="36">
        <f>G65+G77+G81+G88</f>
        <v>457358.1</v>
      </c>
      <c r="H64" s="36">
        <f>H65+H77+H81+H88</f>
        <v>530738</v>
      </c>
      <c r="I64" s="36">
        <f>I65+I77+I81+I88</f>
        <v>109714.5</v>
      </c>
      <c r="J64" s="36">
        <f>K64+L64+M64</f>
        <v>1039824.9</v>
      </c>
      <c r="K64" s="36">
        <f>K65+K77+K81+K88</f>
        <v>447841.4</v>
      </c>
      <c r="L64" s="36">
        <f>L65+L77+L81+L88</f>
        <v>512655.5</v>
      </c>
      <c r="M64" s="36">
        <f>M65+M77+M81+M88</f>
        <v>79328</v>
      </c>
      <c r="N64" s="36">
        <f t="shared" si="60"/>
        <v>1577131.8</v>
      </c>
      <c r="O64" s="36">
        <f>O65+O77+O81+O88</f>
        <v>708502.4</v>
      </c>
      <c r="P64" s="36">
        <f>P65+P77+P81+P88</f>
        <v>867447.4</v>
      </c>
      <c r="Q64" s="36">
        <f>Q65+Q77+Q81+Q88</f>
        <v>1182</v>
      </c>
      <c r="R64" s="36">
        <f t="shared" si="61"/>
        <v>254906.6</v>
      </c>
      <c r="S64" s="36">
        <f>S65+S77+S81+S88</f>
        <v>176702.4</v>
      </c>
      <c r="T64" s="36">
        <f>T65+T77+T81+T88</f>
        <v>78204.2</v>
      </c>
      <c r="U64" s="36">
        <f>U65+U77+U81+U88</f>
        <v>0</v>
      </c>
      <c r="V64" s="37">
        <f t="shared" si="10"/>
        <v>0.94699999999999995</v>
      </c>
    </row>
    <row r="65" spans="1:101" ht="42.75" customHeight="1">
      <c r="A65" s="7" t="s">
        <v>41</v>
      </c>
      <c r="B65" s="39" t="s">
        <v>42</v>
      </c>
      <c r="C65" s="47" t="s">
        <v>12</v>
      </c>
      <c r="D65" s="47" t="s">
        <v>12</v>
      </c>
      <c r="E65" s="51" t="s">
        <v>12</v>
      </c>
      <c r="F65" s="22">
        <f t="shared" si="47"/>
        <v>576847.19999999995</v>
      </c>
      <c r="G65" s="22">
        <f>SUM(G67:G76)</f>
        <v>273332.2</v>
      </c>
      <c r="H65" s="22">
        <f>SUM(H67:H76)</f>
        <v>193807.7</v>
      </c>
      <c r="I65" s="22">
        <f>SUM(I67:I76)</f>
        <v>109707.3</v>
      </c>
      <c r="J65" s="22">
        <f>K65+L65+M65</f>
        <v>544118.5</v>
      </c>
      <c r="K65" s="22">
        <f>SUM(K67:K76)</f>
        <v>270990</v>
      </c>
      <c r="L65" s="22">
        <f>SUM(L67:L76)</f>
        <v>193807.7</v>
      </c>
      <c r="M65" s="22">
        <f>SUM(M67:M76)</f>
        <v>79320.800000000003</v>
      </c>
      <c r="N65" s="22">
        <f>O65+P65+Q65</f>
        <v>1294800.3999999999</v>
      </c>
      <c r="O65" s="22">
        <f>SUM(O67:O76)</f>
        <v>530893.9</v>
      </c>
      <c r="P65" s="22">
        <f t="shared" ref="P65:Q65" si="68">SUM(P67:P76)</f>
        <v>762724.5</v>
      </c>
      <c r="Q65" s="22">
        <f t="shared" si="68"/>
        <v>1182</v>
      </c>
      <c r="R65" s="22">
        <f t="shared" ref="R65" si="69">SUM(R67:R74)</f>
        <v>4304.6000000000004</v>
      </c>
      <c r="S65" s="22">
        <f>SUM(S67:S76)</f>
        <v>4304.6000000000004</v>
      </c>
      <c r="T65" s="22">
        <f t="shared" ref="T65:U65" si="70">SUM(T67:T76)</f>
        <v>0</v>
      </c>
      <c r="U65" s="22">
        <f t="shared" si="70"/>
        <v>0</v>
      </c>
      <c r="V65" s="29">
        <f t="shared" si="10"/>
        <v>0.94299999999999995</v>
      </c>
      <c r="X65" s="13"/>
      <c r="Y65" s="13"/>
      <c r="Z65" s="13"/>
      <c r="AA65" s="13"/>
    </row>
    <row r="66" spans="1:101" ht="18.75">
      <c r="A66" s="30"/>
      <c r="B66" s="31" t="s">
        <v>14</v>
      </c>
      <c r="C66" s="24"/>
      <c r="D66" s="24"/>
      <c r="E66" s="2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9"/>
      <c r="X66" s="13"/>
    </row>
    <row r="67" spans="1:101" ht="66" customHeight="1">
      <c r="A67" s="30"/>
      <c r="B67" s="32" t="s">
        <v>192</v>
      </c>
      <c r="C67" s="26" t="s">
        <v>194</v>
      </c>
      <c r="D67" s="27" t="s">
        <v>43</v>
      </c>
      <c r="E67" s="48" t="s">
        <v>195</v>
      </c>
      <c r="F67" s="22">
        <f t="shared" si="47"/>
        <v>100000</v>
      </c>
      <c r="G67" s="58">
        <v>50000</v>
      </c>
      <c r="H67" s="58"/>
      <c r="I67" s="58">
        <v>50000</v>
      </c>
      <c r="J67" s="22">
        <f t="shared" ref="J67:J76" si="71">K67+L67+M67</f>
        <v>100000</v>
      </c>
      <c r="K67" s="58">
        <v>50000</v>
      </c>
      <c r="L67" s="58"/>
      <c r="M67" s="58">
        <v>50000</v>
      </c>
      <c r="N67" s="22">
        <f t="shared" ref="N67:N77" si="72">O67+P67+Q67</f>
        <v>0</v>
      </c>
      <c r="O67" s="58">
        <v>0</v>
      </c>
      <c r="P67" s="58"/>
      <c r="Q67" s="58"/>
      <c r="R67" s="22">
        <f t="shared" ref="R67:R77" si="73">S67+T67+U67</f>
        <v>0</v>
      </c>
      <c r="S67" s="58">
        <v>0</v>
      </c>
      <c r="T67" s="58"/>
      <c r="U67" s="58"/>
      <c r="V67" s="29">
        <f t="shared" si="10"/>
        <v>1</v>
      </c>
    </row>
    <row r="68" spans="1:101" ht="72.75" customHeight="1">
      <c r="A68" s="30"/>
      <c r="B68" s="32" t="s">
        <v>317</v>
      </c>
      <c r="C68" s="26" t="s">
        <v>177</v>
      </c>
      <c r="D68" s="27" t="s">
        <v>16</v>
      </c>
      <c r="E68" s="48" t="s">
        <v>318</v>
      </c>
      <c r="F68" s="22">
        <f t="shared" si="47"/>
        <v>42987.7</v>
      </c>
      <c r="G68" s="58"/>
      <c r="H68" s="58"/>
      <c r="I68" s="58">
        <v>42987.7</v>
      </c>
      <c r="J68" s="22">
        <f t="shared" si="71"/>
        <v>20089.7</v>
      </c>
      <c r="K68" s="58"/>
      <c r="L68" s="58"/>
      <c r="M68" s="58">
        <v>20089.7</v>
      </c>
      <c r="N68" s="22">
        <f t="shared" si="72"/>
        <v>0</v>
      </c>
      <c r="O68" s="58"/>
      <c r="P68" s="58"/>
      <c r="Q68" s="58"/>
      <c r="R68" s="22">
        <f t="shared" si="73"/>
        <v>0</v>
      </c>
      <c r="S68" s="58"/>
      <c r="T68" s="58"/>
      <c r="U68" s="58"/>
      <c r="V68" s="29">
        <f t="shared" si="10"/>
        <v>0.46700000000000003</v>
      </c>
    </row>
    <row r="69" spans="1:101" ht="138" customHeight="1">
      <c r="A69" s="30"/>
      <c r="B69" s="32" t="s">
        <v>251</v>
      </c>
      <c r="C69" s="26" t="s">
        <v>194</v>
      </c>
      <c r="D69" s="27" t="s">
        <v>43</v>
      </c>
      <c r="E69" s="48" t="s">
        <v>250</v>
      </c>
      <c r="F69" s="22">
        <f t="shared" si="47"/>
        <v>65357.4</v>
      </c>
      <c r="G69" s="58">
        <v>15717.6</v>
      </c>
      <c r="H69" s="58">
        <v>49639.8</v>
      </c>
      <c r="I69" s="58"/>
      <c r="J69" s="22">
        <f t="shared" si="71"/>
        <v>63400.6</v>
      </c>
      <c r="K69" s="58">
        <v>13760.8</v>
      </c>
      <c r="L69" s="58">
        <v>49639.8</v>
      </c>
      <c r="M69" s="58"/>
      <c r="N69" s="22">
        <f t="shared" si="72"/>
        <v>100813.8</v>
      </c>
      <c r="O69" s="58">
        <v>7199.9</v>
      </c>
      <c r="P69" s="58">
        <v>93613.9</v>
      </c>
      <c r="Q69" s="58"/>
      <c r="R69" s="22">
        <f t="shared" si="73"/>
        <v>4304.6000000000004</v>
      </c>
      <c r="S69" s="58">
        <v>4304.6000000000004</v>
      </c>
      <c r="T69" s="58"/>
      <c r="U69" s="58"/>
      <c r="V69" s="29">
        <f t="shared" si="10"/>
        <v>0.97</v>
      </c>
    </row>
    <row r="70" spans="1:101" ht="82.5" customHeight="1">
      <c r="A70" s="30"/>
      <c r="B70" s="32" t="s">
        <v>253</v>
      </c>
      <c r="C70" s="26" t="s">
        <v>177</v>
      </c>
      <c r="D70" s="27" t="s">
        <v>16</v>
      </c>
      <c r="E70" s="48" t="s">
        <v>252</v>
      </c>
      <c r="F70" s="22">
        <f t="shared" si="47"/>
        <v>11882.3</v>
      </c>
      <c r="G70" s="58">
        <v>0</v>
      </c>
      <c r="H70" s="58"/>
      <c r="I70" s="58">
        <v>11882.3</v>
      </c>
      <c r="J70" s="22">
        <f t="shared" si="71"/>
        <v>8894.2000000000007</v>
      </c>
      <c r="K70" s="58"/>
      <c r="L70" s="58"/>
      <c r="M70" s="58">
        <v>8894.2000000000007</v>
      </c>
      <c r="N70" s="22">
        <f t="shared" si="72"/>
        <v>0</v>
      </c>
      <c r="O70" s="58"/>
      <c r="P70" s="58"/>
      <c r="Q70" s="58"/>
      <c r="R70" s="22">
        <f t="shared" si="73"/>
        <v>0</v>
      </c>
      <c r="S70" s="58"/>
      <c r="T70" s="58"/>
      <c r="U70" s="58"/>
      <c r="V70" s="29">
        <f t="shared" si="10"/>
        <v>0.749</v>
      </c>
    </row>
    <row r="71" spans="1:101" ht="99.75" customHeight="1">
      <c r="A71" s="30"/>
      <c r="B71" s="32" t="s">
        <v>225</v>
      </c>
      <c r="C71" s="26" t="s">
        <v>194</v>
      </c>
      <c r="D71" s="27" t="s">
        <v>43</v>
      </c>
      <c r="E71" s="48" t="s">
        <v>224</v>
      </c>
      <c r="F71" s="22">
        <f t="shared" ref="F71" si="74">G71+H71+I71</f>
        <v>14000</v>
      </c>
      <c r="G71" s="58">
        <v>1820</v>
      </c>
      <c r="H71" s="58">
        <v>12180</v>
      </c>
      <c r="I71" s="58"/>
      <c r="J71" s="22">
        <f t="shared" si="71"/>
        <v>14000</v>
      </c>
      <c r="K71" s="58">
        <v>1820</v>
      </c>
      <c r="L71" s="58">
        <v>12180</v>
      </c>
      <c r="M71" s="58"/>
      <c r="N71" s="22">
        <f t="shared" ref="N71" si="75">O71+P71+Q71</f>
        <v>12000</v>
      </c>
      <c r="O71" s="58">
        <v>1560</v>
      </c>
      <c r="P71" s="58">
        <v>10440</v>
      </c>
      <c r="Q71" s="58"/>
      <c r="R71" s="22">
        <f t="shared" ref="R71" si="76">S71+T71+U71</f>
        <v>0</v>
      </c>
      <c r="S71" s="58">
        <v>0</v>
      </c>
      <c r="T71" s="58"/>
      <c r="U71" s="58"/>
      <c r="V71" s="29">
        <f t="shared" si="10"/>
        <v>1</v>
      </c>
    </row>
    <row r="72" spans="1:101" ht="77.25" customHeight="1">
      <c r="A72" s="30"/>
      <c r="B72" s="32" t="s">
        <v>173</v>
      </c>
      <c r="C72" s="26" t="s">
        <v>177</v>
      </c>
      <c r="D72" s="27" t="s">
        <v>16</v>
      </c>
      <c r="E72" s="48" t="s">
        <v>172</v>
      </c>
      <c r="F72" s="22">
        <f t="shared" si="47"/>
        <v>136206.20000000001</v>
      </c>
      <c r="G72" s="58">
        <v>4082.1</v>
      </c>
      <c r="H72" s="58">
        <v>131987.9</v>
      </c>
      <c r="I72" s="58">
        <v>136.19999999999999</v>
      </c>
      <c r="J72" s="22">
        <f t="shared" si="71"/>
        <v>136206.20000000001</v>
      </c>
      <c r="K72" s="58">
        <v>4082.1</v>
      </c>
      <c r="L72" s="58">
        <v>131987.9</v>
      </c>
      <c r="M72" s="58">
        <v>136.19999999999999</v>
      </c>
      <c r="N72" s="22">
        <f t="shared" si="72"/>
        <v>679721.6</v>
      </c>
      <c r="O72" s="58">
        <v>20371.3</v>
      </c>
      <c r="P72" s="58">
        <v>658670.6</v>
      </c>
      <c r="Q72" s="58">
        <v>679.7</v>
      </c>
      <c r="R72" s="22">
        <f t="shared" si="73"/>
        <v>0</v>
      </c>
      <c r="S72" s="58">
        <v>0</v>
      </c>
      <c r="T72" s="58"/>
      <c r="U72" s="58"/>
      <c r="V72" s="29">
        <f t="shared" si="10"/>
        <v>1</v>
      </c>
    </row>
    <row r="73" spans="1:101" ht="92.25" customHeight="1">
      <c r="A73" s="30"/>
      <c r="B73" s="32" t="s">
        <v>255</v>
      </c>
      <c r="C73" s="26" t="s">
        <v>177</v>
      </c>
      <c r="D73" s="27" t="s">
        <v>16</v>
      </c>
      <c r="E73" s="48" t="s">
        <v>254</v>
      </c>
      <c r="F73" s="22">
        <f t="shared" si="47"/>
        <v>201073.6</v>
      </c>
      <c r="G73" s="58">
        <v>200872.5</v>
      </c>
      <c r="H73" s="58"/>
      <c r="I73" s="58">
        <v>201.1</v>
      </c>
      <c r="J73" s="22">
        <f t="shared" si="71"/>
        <v>200687.8</v>
      </c>
      <c r="K73" s="58">
        <v>200487.1</v>
      </c>
      <c r="L73" s="58"/>
      <c r="M73" s="58">
        <v>200.7</v>
      </c>
      <c r="N73" s="22">
        <f t="shared" si="72"/>
        <v>502265</v>
      </c>
      <c r="O73" s="58">
        <v>501762.7</v>
      </c>
      <c r="P73" s="58"/>
      <c r="Q73" s="58">
        <v>502.3</v>
      </c>
      <c r="R73" s="22">
        <f t="shared" si="73"/>
        <v>0</v>
      </c>
      <c r="S73" s="58"/>
      <c r="T73" s="58"/>
      <c r="U73" s="58"/>
      <c r="V73" s="29">
        <f t="shared" si="10"/>
        <v>0.998</v>
      </c>
    </row>
    <row r="74" spans="1:101" ht="66.75" customHeight="1">
      <c r="A74" s="30"/>
      <c r="B74" s="32" t="s">
        <v>193</v>
      </c>
      <c r="C74" s="26" t="s">
        <v>177</v>
      </c>
      <c r="D74" s="27" t="s">
        <v>16</v>
      </c>
      <c r="E74" s="87" t="s">
        <v>112</v>
      </c>
      <c r="F74" s="22">
        <f t="shared" ref="F74:F76" si="77">G74+H74+I74</f>
        <v>4500</v>
      </c>
      <c r="G74" s="58">
        <v>0</v>
      </c>
      <c r="H74" s="58">
        <v>0</v>
      </c>
      <c r="I74" s="58">
        <v>4500</v>
      </c>
      <c r="J74" s="22">
        <f t="shared" si="71"/>
        <v>0</v>
      </c>
      <c r="K74" s="58"/>
      <c r="L74" s="58"/>
      <c r="M74" s="58"/>
      <c r="N74" s="22">
        <f t="shared" ref="N74:N76" si="78">O74+P74+Q74</f>
        <v>0</v>
      </c>
      <c r="O74" s="58">
        <v>0</v>
      </c>
      <c r="P74" s="58"/>
      <c r="Q74" s="58"/>
      <c r="R74" s="22">
        <f t="shared" ref="R74:R76" si="79">S74+T74+U74</f>
        <v>0</v>
      </c>
      <c r="S74" s="58">
        <v>0</v>
      </c>
      <c r="T74" s="58"/>
      <c r="U74" s="58"/>
      <c r="V74" s="29">
        <f t="shared" si="10"/>
        <v>0</v>
      </c>
    </row>
    <row r="75" spans="1:101" ht="90.75" customHeight="1">
      <c r="A75" s="10"/>
      <c r="B75" s="77" t="s">
        <v>312</v>
      </c>
      <c r="C75" s="65">
        <v>821</v>
      </c>
      <c r="D75" s="68" t="s">
        <v>16</v>
      </c>
      <c r="E75" s="88" t="s">
        <v>311</v>
      </c>
      <c r="F75" s="22">
        <f t="shared" si="77"/>
        <v>0</v>
      </c>
      <c r="G75" s="58">
        <v>0</v>
      </c>
      <c r="H75" s="58"/>
      <c r="I75" s="58"/>
      <c r="J75" s="22">
        <f t="shared" si="71"/>
        <v>0</v>
      </c>
      <c r="K75" s="58"/>
      <c r="L75" s="58"/>
      <c r="M75" s="58"/>
      <c r="N75" s="22">
        <f t="shared" si="78"/>
        <v>0</v>
      </c>
      <c r="O75" s="58">
        <v>0</v>
      </c>
      <c r="P75" s="58"/>
      <c r="Q75" s="58"/>
      <c r="R75" s="22">
        <f t="shared" si="79"/>
        <v>0</v>
      </c>
      <c r="S75" s="58"/>
      <c r="T75" s="58"/>
      <c r="U75" s="58"/>
      <c r="V75" s="29" t="e">
        <f t="shared" si="10"/>
        <v>#DIV/0!</v>
      </c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</row>
    <row r="76" spans="1:101" ht="120.75" customHeight="1">
      <c r="A76" s="30"/>
      <c r="B76" s="32" t="s">
        <v>267</v>
      </c>
      <c r="C76" s="26" t="s">
        <v>194</v>
      </c>
      <c r="D76" s="27" t="s">
        <v>43</v>
      </c>
      <c r="E76" s="48" t="s">
        <v>266</v>
      </c>
      <c r="F76" s="22">
        <f t="shared" si="77"/>
        <v>840</v>
      </c>
      <c r="G76" s="58">
        <v>840</v>
      </c>
      <c r="H76" s="58"/>
      <c r="I76" s="58"/>
      <c r="J76" s="22">
        <f t="shared" si="71"/>
        <v>840</v>
      </c>
      <c r="K76" s="58">
        <v>840</v>
      </c>
      <c r="L76" s="58"/>
      <c r="M76" s="58"/>
      <c r="N76" s="22">
        <f t="shared" si="78"/>
        <v>0</v>
      </c>
      <c r="O76" s="58"/>
      <c r="P76" s="58"/>
      <c r="Q76" s="58"/>
      <c r="R76" s="22">
        <f t="shared" si="79"/>
        <v>0</v>
      </c>
      <c r="S76" s="58"/>
      <c r="T76" s="58"/>
      <c r="U76" s="58"/>
      <c r="V76" s="29">
        <f t="shared" si="10"/>
        <v>1</v>
      </c>
    </row>
    <row r="77" spans="1:101" ht="34.5" customHeight="1">
      <c r="A77" s="19" t="s">
        <v>44</v>
      </c>
      <c r="B77" s="39" t="s">
        <v>50</v>
      </c>
      <c r="C77" s="21" t="s">
        <v>12</v>
      </c>
      <c r="D77" s="21" t="s">
        <v>12</v>
      </c>
      <c r="E77" s="21" t="s">
        <v>12</v>
      </c>
      <c r="F77" s="22">
        <f t="shared" si="47"/>
        <v>317187</v>
      </c>
      <c r="G77" s="22">
        <f>SUM(G79:G80)</f>
        <v>136709.79999999999</v>
      </c>
      <c r="H77" s="22">
        <f>SUM(H79:H80)</f>
        <v>180470</v>
      </c>
      <c r="I77" s="22">
        <f>SUM(I79:I80)</f>
        <v>7.2</v>
      </c>
      <c r="J77" s="22">
        <f t="shared" ref="J77" si="80">K77+L77+M77</f>
        <v>298292.59999999998</v>
      </c>
      <c r="K77" s="22">
        <f>SUM(K79:K80)</f>
        <v>129756.4</v>
      </c>
      <c r="L77" s="22">
        <f>SUM(L79:L80)</f>
        <v>168529</v>
      </c>
      <c r="M77" s="22">
        <f>SUM(M79:M80)</f>
        <v>7.2</v>
      </c>
      <c r="N77" s="22">
        <f t="shared" si="72"/>
        <v>161517.6</v>
      </c>
      <c r="O77" s="22">
        <f>SUM(O79:O80)</f>
        <v>145120.1</v>
      </c>
      <c r="P77" s="22">
        <f>SUM(P79:P80)</f>
        <v>16397.5</v>
      </c>
      <c r="Q77" s="22">
        <f>SUM(Q79:Q80)</f>
        <v>0</v>
      </c>
      <c r="R77" s="22">
        <f t="shared" si="73"/>
        <v>144612.9</v>
      </c>
      <c r="S77" s="22">
        <f>SUM(S79:S80)</f>
        <v>144612.9</v>
      </c>
      <c r="T77" s="22">
        <f>SUM(T79:T80)</f>
        <v>0</v>
      </c>
      <c r="U77" s="22">
        <f>SUM(U79:U80)</f>
        <v>0</v>
      </c>
      <c r="V77" s="29">
        <f t="shared" si="10"/>
        <v>0.94</v>
      </c>
    </row>
    <row r="78" spans="1:101" ht="18.75">
      <c r="A78" s="30"/>
      <c r="B78" s="31" t="s">
        <v>14</v>
      </c>
      <c r="C78" s="24"/>
      <c r="D78" s="24"/>
      <c r="E78" s="24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9"/>
    </row>
    <row r="79" spans="1:101" ht="105" customHeight="1">
      <c r="A79" s="30"/>
      <c r="B79" s="32" t="s">
        <v>257</v>
      </c>
      <c r="C79" s="26" t="s">
        <v>177</v>
      </c>
      <c r="D79" s="27" t="s">
        <v>16</v>
      </c>
      <c r="E79" s="48" t="s">
        <v>256</v>
      </c>
      <c r="F79" s="22">
        <f t="shared" si="47"/>
        <v>9382.4</v>
      </c>
      <c r="G79" s="58">
        <v>281.3</v>
      </c>
      <c r="H79" s="58">
        <v>9093.9</v>
      </c>
      <c r="I79" s="58">
        <v>7.2</v>
      </c>
      <c r="J79" s="22">
        <f t="shared" ref="J79:J80" si="81">SUM(K79:M79)</f>
        <v>7208.2</v>
      </c>
      <c r="K79" s="58">
        <v>216</v>
      </c>
      <c r="L79" s="58">
        <v>6985</v>
      </c>
      <c r="M79" s="58">
        <v>7.2</v>
      </c>
      <c r="N79" s="22">
        <f t="shared" ref="N79:N81" si="82">O79+P79+Q79</f>
        <v>10592.1</v>
      </c>
      <c r="O79" s="58">
        <v>317.8</v>
      </c>
      <c r="P79" s="58">
        <v>10274.299999999999</v>
      </c>
      <c r="Q79" s="58"/>
      <c r="R79" s="22">
        <f t="shared" ref="R79:R81" si="83">S79+T79+U79</f>
        <v>0</v>
      </c>
      <c r="S79" s="58">
        <v>0</v>
      </c>
      <c r="T79" s="58"/>
      <c r="U79" s="58"/>
      <c r="V79" s="29">
        <f t="shared" si="10"/>
        <v>0.76800000000000002</v>
      </c>
    </row>
    <row r="80" spans="1:101" ht="132.75" customHeight="1">
      <c r="A80" s="30"/>
      <c r="B80" s="32" t="s">
        <v>258</v>
      </c>
      <c r="C80" s="26" t="s">
        <v>194</v>
      </c>
      <c r="D80" s="27" t="s">
        <v>43</v>
      </c>
      <c r="E80" s="48" t="s">
        <v>259</v>
      </c>
      <c r="F80" s="22">
        <f t="shared" si="47"/>
        <v>307804.59999999998</v>
      </c>
      <c r="G80" s="58">
        <v>136428.5</v>
      </c>
      <c r="H80" s="58">
        <v>171376.1</v>
      </c>
      <c r="I80" s="58"/>
      <c r="J80" s="22">
        <f t="shared" si="81"/>
        <v>291084.40000000002</v>
      </c>
      <c r="K80" s="58">
        <v>129540.4</v>
      </c>
      <c r="L80" s="58">
        <v>161544</v>
      </c>
      <c r="M80" s="58"/>
      <c r="N80" s="22">
        <f t="shared" si="82"/>
        <v>150925.5</v>
      </c>
      <c r="O80" s="58">
        <v>144802.29999999999</v>
      </c>
      <c r="P80" s="58">
        <v>6123.2</v>
      </c>
      <c r="Q80" s="58"/>
      <c r="R80" s="22">
        <f t="shared" si="83"/>
        <v>144612.9</v>
      </c>
      <c r="S80" s="58">
        <v>144612.9</v>
      </c>
      <c r="T80" s="58"/>
      <c r="U80" s="58"/>
      <c r="V80" s="29">
        <f t="shared" si="10"/>
        <v>0.94599999999999995</v>
      </c>
    </row>
    <row r="81" spans="1:22" ht="46.5" customHeight="1">
      <c r="A81" s="19" t="s">
        <v>49</v>
      </c>
      <c r="B81" s="39" t="s">
        <v>45</v>
      </c>
      <c r="C81" s="21" t="s">
        <v>12</v>
      </c>
      <c r="D81" s="21" t="s">
        <v>12</v>
      </c>
      <c r="E81" s="21" t="s">
        <v>12</v>
      </c>
      <c r="F81" s="22">
        <f t="shared" si="47"/>
        <v>123153.60000000001</v>
      </c>
      <c r="G81" s="22">
        <f>SUM(G83:G87)</f>
        <v>44897.4</v>
      </c>
      <c r="H81" s="22">
        <f>SUM(H83:H87)</f>
        <v>78256.2</v>
      </c>
      <c r="I81" s="22">
        <f>SUM(I83:I87)</f>
        <v>0</v>
      </c>
      <c r="J81" s="22">
        <f t="shared" ref="J81" si="84">K81+L81+M81</f>
        <v>116883.6</v>
      </c>
      <c r="K81" s="22">
        <f>SUM(K83:K87)</f>
        <v>44679.1</v>
      </c>
      <c r="L81" s="22">
        <f>SUM(L84:L87)</f>
        <v>72204.5</v>
      </c>
      <c r="M81" s="22">
        <f>SUM(M84:M87)</f>
        <v>0</v>
      </c>
      <c r="N81" s="22">
        <f t="shared" si="82"/>
        <v>40190.9</v>
      </c>
      <c r="O81" s="22">
        <f>SUM(O83:O87)</f>
        <v>30069.7</v>
      </c>
      <c r="P81" s="22">
        <f>SUM(P83:P87)</f>
        <v>10121.200000000001</v>
      </c>
      <c r="Q81" s="22">
        <f>SUM(Q83:Q87)</f>
        <v>0</v>
      </c>
      <c r="R81" s="22">
        <f t="shared" si="83"/>
        <v>25366.2</v>
      </c>
      <c r="S81" s="22">
        <f>SUM(S83:S87)</f>
        <v>25366.2</v>
      </c>
      <c r="T81" s="22">
        <f>SUM(T83:T87)</f>
        <v>0</v>
      </c>
      <c r="U81" s="22">
        <f>SUM(U84:U87)</f>
        <v>0</v>
      </c>
      <c r="V81" s="29">
        <f t="shared" si="10"/>
        <v>0.94899999999999995</v>
      </c>
    </row>
    <row r="82" spans="1:22" ht="18.75">
      <c r="A82" s="30"/>
      <c r="B82" s="31" t="s">
        <v>14</v>
      </c>
      <c r="C82" s="24"/>
      <c r="D82" s="24"/>
      <c r="E82" s="24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9"/>
    </row>
    <row r="83" spans="1:22" ht="75.75" customHeight="1">
      <c r="A83" s="30"/>
      <c r="B83" s="50" t="s">
        <v>47</v>
      </c>
      <c r="C83" s="26" t="s">
        <v>194</v>
      </c>
      <c r="D83" s="27" t="s">
        <v>43</v>
      </c>
      <c r="E83" s="26" t="s">
        <v>260</v>
      </c>
      <c r="F83" s="22">
        <f t="shared" si="47"/>
        <v>864.2</v>
      </c>
      <c r="G83" s="58">
        <v>864.2</v>
      </c>
      <c r="H83" s="22"/>
      <c r="I83" s="22"/>
      <c r="J83" s="22">
        <f>SUM(K83:M83)</f>
        <v>833.1</v>
      </c>
      <c r="K83" s="58">
        <v>833.1</v>
      </c>
      <c r="L83" s="22"/>
      <c r="M83" s="22"/>
      <c r="N83" s="22">
        <f t="shared" ref="N83:N88" si="85">O83+P83+Q83</f>
        <v>509.5</v>
      </c>
      <c r="O83" s="58">
        <v>509.5</v>
      </c>
      <c r="P83" s="22"/>
      <c r="Q83" s="22"/>
      <c r="R83" s="22">
        <f t="shared" ref="R83:R88" si="86">S83+T83+U83</f>
        <v>509.5</v>
      </c>
      <c r="S83" s="22">
        <v>509.5</v>
      </c>
      <c r="T83" s="22"/>
      <c r="U83" s="22"/>
      <c r="V83" s="29">
        <f t="shared" ref="V83:V149" si="87">J83/F83</f>
        <v>0.96399999999999997</v>
      </c>
    </row>
    <row r="84" spans="1:22" ht="72.75" customHeight="1">
      <c r="A84" s="30"/>
      <c r="B84" s="32" t="s">
        <v>137</v>
      </c>
      <c r="C84" s="26" t="s">
        <v>194</v>
      </c>
      <c r="D84" s="27" t="s">
        <v>43</v>
      </c>
      <c r="E84" s="48" t="s">
        <v>138</v>
      </c>
      <c r="F84" s="22">
        <f t="shared" si="47"/>
        <v>37291.5</v>
      </c>
      <c r="G84" s="58">
        <v>37291.5</v>
      </c>
      <c r="H84" s="58"/>
      <c r="I84" s="58"/>
      <c r="J84" s="22">
        <f t="shared" ref="J84:J87" si="88">SUM(K84:M84)</f>
        <v>37291.5</v>
      </c>
      <c r="K84" s="58">
        <v>37291.5</v>
      </c>
      <c r="L84" s="58"/>
      <c r="M84" s="58"/>
      <c r="N84" s="22">
        <f t="shared" si="85"/>
        <v>24856.7</v>
      </c>
      <c r="O84" s="58">
        <v>24856.7</v>
      </c>
      <c r="P84" s="58"/>
      <c r="Q84" s="58"/>
      <c r="R84" s="22">
        <f t="shared" si="86"/>
        <v>24856.7</v>
      </c>
      <c r="S84" s="58">
        <v>24856.7</v>
      </c>
      <c r="T84" s="58"/>
      <c r="U84" s="58"/>
      <c r="V84" s="29">
        <f t="shared" si="87"/>
        <v>1</v>
      </c>
    </row>
    <row r="85" spans="1:22" ht="75" customHeight="1">
      <c r="A85" s="30"/>
      <c r="B85" s="32" t="s">
        <v>263</v>
      </c>
      <c r="C85" s="26" t="s">
        <v>194</v>
      </c>
      <c r="D85" s="27" t="s">
        <v>43</v>
      </c>
      <c r="E85" s="48" t="s">
        <v>261</v>
      </c>
      <c r="F85" s="22">
        <f t="shared" si="47"/>
        <v>69192.7</v>
      </c>
      <c r="G85" s="58">
        <v>2075.8000000000002</v>
      </c>
      <c r="H85" s="58">
        <v>67116.899999999994</v>
      </c>
      <c r="I85" s="58"/>
      <c r="J85" s="22">
        <f t="shared" si="88"/>
        <v>62953.9</v>
      </c>
      <c r="K85" s="58">
        <v>1888.6</v>
      </c>
      <c r="L85" s="58">
        <v>61065.3</v>
      </c>
      <c r="M85" s="58"/>
      <c r="N85" s="22">
        <f t="shared" si="85"/>
        <v>0</v>
      </c>
      <c r="O85" s="58">
        <v>0</v>
      </c>
      <c r="P85" s="58">
        <v>0</v>
      </c>
      <c r="Q85" s="58"/>
      <c r="R85" s="22">
        <f t="shared" si="86"/>
        <v>0</v>
      </c>
      <c r="S85" s="58">
        <v>0</v>
      </c>
      <c r="T85" s="58"/>
      <c r="U85" s="58"/>
      <c r="V85" s="29">
        <f t="shared" si="87"/>
        <v>0.91</v>
      </c>
    </row>
    <row r="86" spans="1:22" ht="83.25" customHeight="1">
      <c r="A86" s="30"/>
      <c r="B86" s="32" t="s">
        <v>263</v>
      </c>
      <c r="C86" s="26" t="s">
        <v>196</v>
      </c>
      <c r="D86" s="27" t="s">
        <v>46</v>
      </c>
      <c r="E86" s="48" t="s">
        <v>261</v>
      </c>
      <c r="F86" s="22">
        <f t="shared" si="47"/>
        <v>11483.8</v>
      </c>
      <c r="G86" s="58">
        <v>344.5</v>
      </c>
      <c r="H86" s="58">
        <v>11139.3</v>
      </c>
      <c r="I86" s="58"/>
      <c r="J86" s="22">
        <f t="shared" si="88"/>
        <v>11483.7</v>
      </c>
      <c r="K86" s="58">
        <v>344.5</v>
      </c>
      <c r="L86" s="58">
        <v>11139.2</v>
      </c>
      <c r="M86" s="58"/>
      <c r="N86" s="22">
        <f t="shared" si="85"/>
        <v>10434.200000000001</v>
      </c>
      <c r="O86" s="58">
        <v>313</v>
      </c>
      <c r="P86" s="58">
        <v>10121.200000000001</v>
      </c>
      <c r="Q86" s="58"/>
      <c r="R86" s="22">
        <f t="shared" si="86"/>
        <v>0</v>
      </c>
      <c r="S86" s="58">
        <v>0</v>
      </c>
      <c r="T86" s="58"/>
      <c r="U86" s="58"/>
      <c r="V86" s="29">
        <f t="shared" si="87"/>
        <v>1</v>
      </c>
    </row>
    <row r="87" spans="1:22" ht="75" customHeight="1">
      <c r="A87" s="30"/>
      <c r="B87" s="32" t="s">
        <v>48</v>
      </c>
      <c r="C87" s="26" t="s">
        <v>196</v>
      </c>
      <c r="D87" s="27" t="s">
        <v>46</v>
      </c>
      <c r="E87" s="48" t="s">
        <v>262</v>
      </c>
      <c r="F87" s="22">
        <f t="shared" si="47"/>
        <v>4321.3999999999996</v>
      </c>
      <c r="G87" s="58">
        <v>4321.3999999999996</v>
      </c>
      <c r="H87" s="58"/>
      <c r="I87" s="58"/>
      <c r="J87" s="22">
        <f t="shared" si="88"/>
        <v>4321.3999999999996</v>
      </c>
      <c r="K87" s="58">
        <v>4321.3999999999996</v>
      </c>
      <c r="L87" s="58"/>
      <c r="M87" s="58"/>
      <c r="N87" s="22">
        <f t="shared" si="85"/>
        <v>4390.5</v>
      </c>
      <c r="O87" s="58">
        <v>4390.5</v>
      </c>
      <c r="P87" s="58"/>
      <c r="Q87" s="58"/>
      <c r="R87" s="22">
        <f t="shared" si="86"/>
        <v>0</v>
      </c>
      <c r="S87" s="58">
        <v>0</v>
      </c>
      <c r="T87" s="58"/>
      <c r="U87" s="58"/>
      <c r="V87" s="29">
        <f t="shared" si="87"/>
        <v>1</v>
      </c>
    </row>
    <row r="88" spans="1:22" ht="53.25" customHeight="1">
      <c r="A88" s="19" t="s">
        <v>51</v>
      </c>
      <c r="B88" s="39" t="s">
        <v>231</v>
      </c>
      <c r="C88" s="21" t="s">
        <v>12</v>
      </c>
      <c r="D88" s="21" t="s">
        <v>12</v>
      </c>
      <c r="E88" s="21" t="s">
        <v>12</v>
      </c>
      <c r="F88" s="22">
        <f t="shared" si="47"/>
        <v>80622.8</v>
      </c>
      <c r="G88" s="22">
        <f>SUM(G90:G90)</f>
        <v>2418.6999999999998</v>
      </c>
      <c r="H88" s="22">
        <f>SUM(H90:H90)</f>
        <v>78204.100000000006</v>
      </c>
      <c r="I88" s="22">
        <f>SUM(I90:I90)</f>
        <v>0</v>
      </c>
      <c r="J88" s="22">
        <f t="shared" ref="J88" si="89">K88+L88+M88</f>
        <v>80530.2</v>
      </c>
      <c r="K88" s="22">
        <f>SUM(K90:K90)</f>
        <v>2415.9</v>
      </c>
      <c r="L88" s="22">
        <f>SUM(L90:L90)</f>
        <v>78114.3</v>
      </c>
      <c r="M88" s="22">
        <f>SUM(M90:M90)</f>
        <v>0</v>
      </c>
      <c r="N88" s="22">
        <f t="shared" si="85"/>
        <v>80622.899999999994</v>
      </c>
      <c r="O88" s="22">
        <f>SUM(O90:O90)</f>
        <v>2418.6999999999998</v>
      </c>
      <c r="P88" s="22">
        <f>SUM(P90:P90)</f>
        <v>78204.2</v>
      </c>
      <c r="Q88" s="22">
        <f>SUM(Q90:Q90)</f>
        <v>0</v>
      </c>
      <c r="R88" s="22">
        <f t="shared" si="86"/>
        <v>80622.899999999994</v>
      </c>
      <c r="S88" s="22">
        <f>SUM(S90:S90)</f>
        <v>2418.6999999999998</v>
      </c>
      <c r="T88" s="22">
        <f>SUM(T90:T90)</f>
        <v>78204.2</v>
      </c>
      <c r="U88" s="22">
        <f>SUM(U90:U90)</f>
        <v>0</v>
      </c>
      <c r="V88" s="29">
        <f t="shared" si="87"/>
        <v>0.999</v>
      </c>
    </row>
    <row r="89" spans="1:22" ht="18.75">
      <c r="A89" s="30"/>
      <c r="B89" s="31" t="s">
        <v>14</v>
      </c>
      <c r="C89" s="24"/>
      <c r="D89" s="24"/>
      <c r="E89" s="2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9"/>
    </row>
    <row r="90" spans="1:22" ht="96" customHeight="1">
      <c r="A90" s="30"/>
      <c r="B90" s="32" t="s">
        <v>265</v>
      </c>
      <c r="C90" s="26" t="s">
        <v>194</v>
      </c>
      <c r="D90" s="27" t="s">
        <v>43</v>
      </c>
      <c r="E90" s="26" t="s">
        <v>264</v>
      </c>
      <c r="F90" s="22">
        <f t="shared" si="47"/>
        <v>80622.8</v>
      </c>
      <c r="G90" s="58">
        <v>2418.6999999999998</v>
      </c>
      <c r="H90" s="58">
        <v>78204.100000000006</v>
      </c>
      <c r="I90" s="58"/>
      <c r="J90" s="22">
        <f>SUM(K90:L90)</f>
        <v>80530.2</v>
      </c>
      <c r="K90" s="58">
        <v>2415.9</v>
      </c>
      <c r="L90" s="58">
        <v>78114.3</v>
      </c>
      <c r="M90" s="58"/>
      <c r="N90" s="22">
        <f t="shared" ref="N90" si="90">O90+P90+Q90</f>
        <v>80622.899999999994</v>
      </c>
      <c r="O90" s="58">
        <v>2418.6999999999998</v>
      </c>
      <c r="P90" s="58">
        <v>78204.2</v>
      </c>
      <c r="Q90" s="58"/>
      <c r="R90" s="22">
        <f t="shared" ref="R90" si="91">S90+T90+U90</f>
        <v>80622.899999999994</v>
      </c>
      <c r="S90" s="58">
        <v>2418.6999999999998</v>
      </c>
      <c r="T90" s="58">
        <v>78204.2</v>
      </c>
      <c r="U90" s="58"/>
      <c r="V90" s="29">
        <f t="shared" si="87"/>
        <v>0.999</v>
      </c>
    </row>
    <row r="91" spans="1:22" ht="38.25" customHeight="1">
      <c r="A91" s="14" t="s">
        <v>52</v>
      </c>
      <c r="B91" s="49" t="s">
        <v>53</v>
      </c>
      <c r="C91" s="16" t="s">
        <v>12</v>
      </c>
      <c r="D91" s="16" t="s">
        <v>12</v>
      </c>
      <c r="E91" s="16" t="s">
        <v>12</v>
      </c>
      <c r="F91" s="36">
        <f t="shared" ref="F91:F113" si="92">G91+H91+I91</f>
        <v>1930</v>
      </c>
      <c r="G91" s="36">
        <f>G92+G95</f>
        <v>1930</v>
      </c>
      <c r="H91" s="36">
        <f>H92+H95</f>
        <v>0</v>
      </c>
      <c r="I91" s="36">
        <f>I92+I95</f>
        <v>0</v>
      </c>
      <c r="J91" s="36">
        <f t="shared" ref="J91:J92" si="93">K91+L91+M91</f>
        <v>1930</v>
      </c>
      <c r="K91" s="36">
        <f>K92+K95</f>
        <v>1930</v>
      </c>
      <c r="L91" s="36">
        <f>L92+L95</f>
        <v>0</v>
      </c>
      <c r="M91" s="36">
        <f>M92+M95</f>
        <v>0</v>
      </c>
      <c r="N91" s="36">
        <f t="shared" ref="N91:N92" si="94">O91+P91+Q91</f>
        <v>1930</v>
      </c>
      <c r="O91" s="36">
        <f>O92+O95</f>
        <v>1930</v>
      </c>
      <c r="P91" s="36">
        <f>P92+P95</f>
        <v>0</v>
      </c>
      <c r="Q91" s="36">
        <f>Q92+Q95</f>
        <v>0</v>
      </c>
      <c r="R91" s="36">
        <f t="shared" ref="R91:R92" si="95">S91+T91+U91</f>
        <v>1930</v>
      </c>
      <c r="S91" s="36">
        <f>S92+S95</f>
        <v>1930</v>
      </c>
      <c r="T91" s="36">
        <f>T92+T95</f>
        <v>0</v>
      </c>
      <c r="U91" s="36">
        <f>U92+U95</f>
        <v>0</v>
      </c>
      <c r="V91" s="37">
        <f t="shared" si="87"/>
        <v>1</v>
      </c>
    </row>
    <row r="92" spans="1:22" ht="37.5" customHeight="1">
      <c r="A92" s="7" t="s">
        <v>54</v>
      </c>
      <c r="B92" s="20" t="s">
        <v>58</v>
      </c>
      <c r="C92" s="28" t="s">
        <v>12</v>
      </c>
      <c r="D92" s="28" t="s">
        <v>12</v>
      </c>
      <c r="E92" s="21" t="s">
        <v>12</v>
      </c>
      <c r="F92" s="22">
        <f t="shared" si="92"/>
        <v>0</v>
      </c>
      <c r="G92" s="22">
        <f>SUM(G93:G94)</f>
        <v>0</v>
      </c>
      <c r="H92" s="22">
        <f>SUM(H93:H94)</f>
        <v>0</v>
      </c>
      <c r="I92" s="22">
        <f>SUM(I93:I94)</f>
        <v>0</v>
      </c>
      <c r="J92" s="22">
        <f t="shared" si="93"/>
        <v>0</v>
      </c>
      <c r="K92" s="22">
        <f>SUM(K93:K94)</f>
        <v>0</v>
      </c>
      <c r="L92" s="22">
        <f>SUM(L93:L94)</f>
        <v>0</v>
      </c>
      <c r="M92" s="22">
        <f>SUM(M93:M94)</f>
        <v>0</v>
      </c>
      <c r="N92" s="22">
        <f t="shared" si="94"/>
        <v>0</v>
      </c>
      <c r="O92" s="22">
        <f>SUM(O94:O94)</f>
        <v>0</v>
      </c>
      <c r="P92" s="22">
        <f>SUM(P94:P94)</f>
        <v>0</v>
      </c>
      <c r="Q92" s="22">
        <f>SUM(Q94:Q94)</f>
        <v>0</v>
      </c>
      <c r="R92" s="22">
        <f t="shared" si="95"/>
        <v>0</v>
      </c>
      <c r="S92" s="22">
        <f>SUM(S94:S94)</f>
        <v>0</v>
      </c>
      <c r="T92" s="22">
        <f>SUM(T94:T94)</f>
        <v>0</v>
      </c>
      <c r="U92" s="22">
        <f>SUM(U94:U94)</f>
        <v>0</v>
      </c>
      <c r="V92" s="29" t="e">
        <f t="shared" si="87"/>
        <v>#DIV/0!</v>
      </c>
    </row>
    <row r="93" spans="1:22" ht="18.75">
      <c r="A93" s="19"/>
      <c r="B93" s="50" t="s">
        <v>14</v>
      </c>
      <c r="C93" s="51"/>
      <c r="D93" s="51"/>
      <c r="E93" s="51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9"/>
    </row>
    <row r="94" spans="1:22" ht="191.25" customHeight="1">
      <c r="A94" s="19"/>
      <c r="B94" s="32" t="s">
        <v>197</v>
      </c>
      <c r="C94" s="27" t="s">
        <v>194</v>
      </c>
      <c r="D94" s="27" t="s">
        <v>43</v>
      </c>
      <c r="E94" s="26" t="s">
        <v>164</v>
      </c>
      <c r="F94" s="22">
        <f t="shared" si="92"/>
        <v>0</v>
      </c>
      <c r="G94" s="58">
        <v>0</v>
      </c>
      <c r="H94" s="22"/>
      <c r="I94" s="22"/>
      <c r="J94" s="22">
        <f t="shared" ref="J94" si="96">K94+L94+M94</f>
        <v>0</v>
      </c>
      <c r="K94" s="22"/>
      <c r="L94" s="22"/>
      <c r="M94" s="22"/>
      <c r="N94" s="22">
        <f t="shared" ref="N94" si="97">O94+P94+Q94</f>
        <v>0</v>
      </c>
      <c r="O94" s="58">
        <v>0</v>
      </c>
      <c r="P94" s="58"/>
      <c r="Q94" s="22"/>
      <c r="R94" s="22">
        <f t="shared" ref="R94" si="98">S94+T94+U94</f>
        <v>0</v>
      </c>
      <c r="S94" s="58">
        <v>0</v>
      </c>
      <c r="T94" s="58"/>
      <c r="U94" s="22"/>
      <c r="V94" s="29" t="e">
        <f t="shared" si="87"/>
        <v>#DIV/0!</v>
      </c>
    </row>
    <row r="95" spans="1:22" ht="39.75" customHeight="1">
      <c r="A95" s="19" t="s">
        <v>55</v>
      </c>
      <c r="B95" s="39" t="s">
        <v>228</v>
      </c>
      <c r="C95" s="51" t="s">
        <v>12</v>
      </c>
      <c r="D95" s="51" t="s">
        <v>12</v>
      </c>
      <c r="E95" s="51" t="s">
        <v>12</v>
      </c>
      <c r="F95" s="22">
        <f t="shared" si="92"/>
        <v>1930</v>
      </c>
      <c r="G95" s="22">
        <f t="shared" ref="G95:M95" si="99">SUM(G97:G97)</f>
        <v>1930</v>
      </c>
      <c r="H95" s="22">
        <f t="shared" si="99"/>
        <v>0</v>
      </c>
      <c r="I95" s="22">
        <f t="shared" si="99"/>
        <v>0</v>
      </c>
      <c r="J95" s="22">
        <f t="shared" si="99"/>
        <v>1930</v>
      </c>
      <c r="K95" s="22">
        <f t="shared" si="99"/>
        <v>1930</v>
      </c>
      <c r="L95" s="22">
        <f t="shared" si="99"/>
        <v>0</v>
      </c>
      <c r="M95" s="22">
        <f t="shared" si="99"/>
        <v>0</v>
      </c>
      <c r="N95" s="22">
        <f t="shared" ref="N95" si="100">O95+P95+Q95</f>
        <v>1930</v>
      </c>
      <c r="O95" s="22">
        <f>SUM(O97:O97)</f>
        <v>1930</v>
      </c>
      <c r="P95" s="22">
        <f>SUM(P97:P97)</f>
        <v>0</v>
      </c>
      <c r="Q95" s="22">
        <f>SUM(Q97:Q97)</f>
        <v>0</v>
      </c>
      <c r="R95" s="22">
        <f t="shared" ref="R95" si="101">S95+T95+U95</f>
        <v>1930</v>
      </c>
      <c r="S95" s="22">
        <f>SUM(S97)</f>
        <v>1930</v>
      </c>
      <c r="T95" s="22">
        <f t="shared" ref="T95:U95" si="102">SUM(T97)</f>
        <v>0</v>
      </c>
      <c r="U95" s="22">
        <f t="shared" si="102"/>
        <v>0</v>
      </c>
      <c r="V95" s="29">
        <f t="shared" si="87"/>
        <v>1</v>
      </c>
    </row>
    <row r="96" spans="1:22" ht="18.75">
      <c r="A96" s="30"/>
      <c r="B96" s="50" t="s">
        <v>14</v>
      </c>
      <c r="C96" s="24"/>
      <c r="D96" s="33"/>
      <c r="E96" s="5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9"/>
    </row>
    <row r="97" spans="1:101" ht="83.25" customHeight="1">
      <c r="A97" s="30"/>
      <c r="B97" s="32" t="s">
        <v>93</v>
      </c>
      <c r="C97" s="27" t="s">
        <v>198</v>
      </c>
      <c r="D97" s="27" t="s">
        <v>57</v>
      </c>
      <c r="E97" s="48" t="s">
        <v>320</v>
      </c>
      <c r="F97" s="22">
        <f t="shared" ref="F97" si="103">G97+H97+I97</f>
        <v>1930</v>
      </c>
      <c r="G97" s="58">
        <v>1930</v>
      </c>
      <c r="H97" s="58"/>
      <c r="I97" s="58"/>
      <c r="J97" s="22">
        <f>SUM(K97:M97)</f>
        <v>1930</v>
      </c>
      <c r="K97" s="58">
        <v>1930</v>
      </c>
      <c r="L97" s="58"/>
      <c r="M97" s="58"/>
      <c r="N97" s="22">
        <f t="shared" ref="N97" si="104">O97+P97+Q97</f>
        <v>1930</v>
      </c>
      <c r="O97" s="58">
        <v>1930</v>
      </c>
      <c r="P97" s="58"/>
      <c r="Q97" s="58"/>
      <c r="R97" s="22">
        <f t="shared" ref="R97" si="105">S97+T97+U97</f>
        <v>1930</v>
      </c>
      <c r="S97" s="58">
        <v>1930</v>
      </c>
      <c r="T97" s="58"/>
      <c r="U97" s="58"/>
      <c r="V97" s="29">
        <f t="shared" si="87"/>
        <v>1</v>
      </c>
    </row>
    <row r="98" spans="1:101" s="54" customFormat="1" ht="33">
      <c r="A98" s="14" t="s">
        <v>59</v>
      </c>
      <c r="B98" s="49" t="s">
        <v>60</v>
      </c>
      <c r="C98" s="16" t="s">
        <v>12</v>
      </c>
      <c r="D98" s="16" t="s">
        <v>12</v>
      </c>
      <c r="E98" s="16" t="s">
        <v>12</v>
      </c>
      <c r="F98" s="36">
        <f t="shared" si="92"/>
        <v>6522600</v>
      </c>
      <c r="G98" s="36">
        <f>G99+G103+G108</f>
        <v>1384919.9</v>
      </c>
      <c r="H98" s="36">
        <f>H99+H103+H108</f>
        <v>4796684.8</v>
      </c>
      <c r="I98" s="36">
        <f>I99+I103+I108</f>
        <v>340995.3</v>
      </c>
      <c r="J98" s="36">
        <f>K98+L98+M98</f>
        <v>5012686.0999999996</v>
      </c>
      <c r="K98" s="36">
        <f>K99+K103+K108</f>
        <v>1239802.3</v>
      </c>
      <c r="L98" s="36">
        <f>L99+L103+L108</f>
        <v>3439934.8</v>
      </c>
      <c r="M98" s="36">
        <f>M99+M103+M108</f>
        <v>332949</v>
      </c>
      <c r="N98" s="36">
        <f>O98+P98+Q98</f>
        <v>578807.6</v>
      </c>
      <c r="O98" s="36">
        <f>O99+O103+O108</f>
        <v>12387.4</v>
      </c>
      <c r="P98" s="36">
        <f>P99+P103+P108</f>
        <v>560054.69999999995</v>
      </c>
      <c r="Q98" s="36">
        <f>Q99+Q103+Q108</f>
        <v>6365.5</v>
      </c>
      <c r="R98" s="36">
        <f t="shared" ref="R98:R99" si="106">S98+T98+U98</f>
        <v>15411.7</v>
      </c>
      <c r="S98" s="36">
        <f>S99+S103+S108</f>
        <v>9775</v>
      </c>
      <c r="T98" s="36">
        <f>T99+T103+T108</f>
        <v>0</v>
      </c>
      <c r="U98" s="36">
        <f>U99+U103+U108</f>
        <v>5636.7</v>
      </c>
      <c r="V98" s="37">
        <f t="shared" si="87"/>
        <v>0.76900000000000002</v>
      </c>
      <c r="W98" s="1"/>
      <c r="X98" s="6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41.25" customHeight="1">
      <c r="A99" s="7" t="s">
        <v>61</v>
      </c>
      <c r="B99" s="20" t="s">
        <v>62</v>
      </c>
      <c r="C99" s="28" t="s">
        <v>12</v>
      </c>
      <c r="D99" s="28" t="s">
        <v>12</v>
      </c>
      <c r="E99" s="28" t="s">
        <v>12</v>
      </c>
      <c r="F99" s="22">
        <f t="shared" si="92"/>
        <v>542908.69999999995</v>
      </c>
      <c r="G99" s="22">
        <f>SUM(G101:G102)</f>
        <v>10877</v>
      </c>
      <c r="H99" s="22">
        <f>SUM(H101:H102)</f>
        <v>432397.8</v>
      </c>
      <c r="I99" s="22">
        <f>SUM(I101:I102)</f>
        <v>99633.9</v>
      </c>
      <c r="J99" s="22">
        <f t="shared" ref="J99:J102" si="107">K99+L99+M99</f>
        <v>541802.5</v>
      </c>
      <c r="K99" s="22">
        <f>SUM(K102:K102)</f>
        <v>10744.3</v>
      </c>
      <c r="L99" s="22">
        <f>SUM(L101:L102)</f>
        <v>432397.8</v>
      </c>
      <c r="M99" s="22">
        <f>SUM(M101:M102)</f>
        <v>98660.4</v>
      </c>
      <c r="N99" s="22">
        <f t="shared" ref="N99" si="108">O99+P99+Q99</f>
        <v>419277.9</v>
      </c>
      <c r="O99" s="22">
        <f>SUM(O101:O102)</f>
        <v>12387.4</v>
      </c>
      <c r="P99" s="22">
        <f t="shared" ref="P99:Q99" si="109">SUM(P101:P102)</f>
        <v>400525</v>
      </c>
      <c r="Q99" s="22">
        <f t="shared" si="109"/>
        <v>6365.5</v>
      </c>
      <c r="R99" s="22">
        <f t="shared" si="106"/>
        <v>5636.7</v>
      </c>
      <c r="S99" s="22">
        <f>SUM(S101:S102)</f>
        <v>0</v>
      </c>
      <c r="T99" s="22">
        <f t="shared" ref="T99:U99" si="110">SUM(T101:T102)</f>
        <v>0</v>
      </c>
      <c r="U99" s="22">
        <f t="shared" si="110"/>
        <v>5636.7</v>
      </c>
      <c r="V99" s="29">
        <f t="shared" si="87"/>
        <v>0.998</v>
      </c>
      <c r="X99" s="13"/>
      <c r="Y99" s="13"/>
    </row>
    <row r="100" spans="1:101" ht="18.75">
      <c r="A100" s="10"/>
      <c r="B100" s="23" t="s">
        <v>14</v>
      </c>
      <c r="C100" s="46"/>
      <c r="D100" s="46"/>
      <c r="E100" s="46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9"/>
    </row>
    <row r="101" spans="1:101" ht="85.5" customHeight="1">
      <c r="A101" s="10"/>
      <c r="B101" s="53" t="s">
        <v>293</v>
      </c>
      <c r="C101" s="46" t="s">
        <v>177</v>
      </c>
      <c r="D101" s="66" t="s">
        <v>16</v>
      </c>
      <c r="E101" s="65" t="s">
        <v>292</v>
      </c>
      <c r="F101" s="22">
        <f t="shared" si="92"/>
        <v>122728.4</v>
      </c>
      <c r="G101" s="58"/>
      <c r="H101" s="58">
        <v>85000</v>
      </c>
      <c r="I101" s="58">
        <v>37728.400000000001</v>
      </c>
      <c r="J101" s="22">
        <f>SUM(K101:M101)</f>
        <v>122728.4</v>
      </c>
      <c r="K101" s="58"/>
      <c r="L101" s="58">
        <v>85000</v>
      </c>
      <c r="M101" s="58">
        <v>37728.400000000001</v>
      </c>
      <c r="N101" s="22">
        <f t="shared" ref="N101:N103" si="111">O101+P101+Q101</f>
        <v>0</v>
      </c>
      <c r="O101" s="58"/>
      <c r="P101" s="22"/>
      <c r="Q101" s="22"/>
      <c r="R101" s="22">
        <f t="shared" ref="R101:R103" si="112">S101+T101+U101</f>
        <v>0</v>
      </c>
      <c r="S101" s="22"/>
      <c r="T101" s="22"/>
      <c r="U101" s="22"/>
      <c r="V101" s="29">
        <f t="shared" si="87"/>
        <v>1</v>
      </c>
    </row>
    <row r="102" spans="1:101" ht="74.25" customHeight="1">
      <c r="A102" s="30"/>
      <c r="B102" s="32" t="s">
        <v>63</v>
      </c>
      <c r="C102" s="26" t="s">
        <v>177</v>
      </c>
      <c r="D102" s="27" t="s">
        <v>16</v>
      </c>
      <c r="E102" s="26" t="s">
        <v>119</v>
      </c>
      <c r="F102" s="22">
        <f t="shared" si="92"/>
        <v>420180.3</v>
      </c>
      <c r="G102" s="58">
        <v>10877</v>
      </c>
      <c r="H102" s="58">
        <v>347397.8</v>
      </c>
      <c r="I102" s="58">
        <v>61905.5</v>
      </c>
      <c r="J102" s="22">
        <f t="shared" si="107"/>
        <v>419074.1</v>
      </c>
      <c r="K102" s="58">
        <v>10744.3</v>
      </c>
      <c r="L102" s="58">
        <v>347397.8</v>
      </c>
      <c r="M102" s="58">
        <v>60932</v>
      </c>
      <c r="N102" s="22">
        <f t="shared" si="111"/>
        <v>419277.9</v>
      </c>
      <c r="O102" s="58">
        <v>12387.4</v>
      </c>
      <c r="P102" s="58">
        <v>400525</v>
      </c>
      <c r="Q102" s="58">
        <v>6365.5</v>
      </c>
      <c r="R102" s="22">
        <f t="shared" si="112"/>
        <v>5636.7</v>
      </c>
      <c r="S102" s="22"/>
      <c r="T102" s="22"/>
      <c r="U102" s="58">
        <v>5636.7</v>
      </c>
      <c r="V102" s="29">
        <f t="shared" si="87"/>
        <v>0.997</v>
      </c>
      <c r="X102"/>
    </row>
    <row r="103" spans="1:101" ht="66">
      <c r="A103" s="19" t="s">
        <v>64</v>
      </c>
      <c r="B103" s="20" t="s">
        <v>159</v>
      </c>
      <c r="C103" s="21" t="s">
        <v>12</v>
      </c>
      <c r="D103" s="28" t="s">
        <v>12</v>
      </c>
      <c r="E103" s="21" t="s">
        <v>12</v>
      </c>
      <c r="F103" s="22">
        <f>G103+H103+I103</f>
        <v>5496583.7000000002</v>
      </c>
      <c r="G103" s="22">
        <f>SUM(G105:G107)</f>
        <v>1352271.9</v>
      </c>
      <c r="H103" s="22">
        <f>SUM(H105:H107)</f>
        <v>3954937.7</v>
      </c>
      <c r="I103" s="22">
        <v>189374.1</v>
      </c>
      <c r="J103" s="22">
        <f>K103+L103+M103</f>
        <v>4048421</v>
      </c>
      <c r="K103" s="22">
        <f>SUM(K105:K107)</f>
        <v>1215698.1000000001</v>
      </c>
      <c r="L103" s="22">
        <f>SUM(L105:L107)</f>
        <v>2650279.6</v>
      </c>
      <c r="M103" s="22">
        <v>182443.3</v>
      </c>
      <c r="N103" s="22">
        <f t="shared" si="111"/>
        <v>0</v>
      </c>
      <c r="O103" s="22">
        <f>SUM(O105:O106)</f>
        <v>0</v>
      </c>
      <c r="P103" s="22">
        <f t="shared" ref="P103:Q103" si="113">SUM(P105:P106)</f>
        <v>0</v>
      </c>
      <c r="Q103" s="22">
        <f t="shared" si="113"/>
        <v>0</v>
      </c>
      <c r="R103" s="22">
        <f t="shared" si="112"/>
        <v>0</v>
      </c>
      <c r="S103" s="22">
        <f>SUM(S105:S106)</f>
        <v>0</v>
      </c>
      <c r="T103" s="22">
        <f t="shared" ref="T103:U103" si="114">SUM(T105:T106)</f>
        <v>0</v>
      </c>
      <c r="U103" s="22">
        <f t="shared" si="114"/>
        <v>0</v>
      </c>
      <c r="V103" s="29">
        <f t="shared" si="87"/>
        <v>0.73699999999999999</v>
      </c>
      <c r="X103" s="61"/>
    </row>
    <row r="104" spans="1:101" ht="18.75">
      <c r="A104" s="19"/>
      <c r="B104" s="50" t="s">
        <v>14</v>
      </c>
      <c r="C104" s="51"/>
      <c r="D104" s="51"/>
      <c r="E104" s="5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9"/>
    </row>
    <row r="105" spans="1:101" ht="105" customHeight="1">
      <c r="A105" s="19"/>
      <c r="B105" s="53" t="s">
        <v>295</v>
      </c>
      <c r="C105" s="67" t="s">
        <v>177</v>
      </c>
      <c r="D105" s="67" t="s">
        <v>16</v>
      </c>
      <c r="E105" s="26" t="s">
        <v>294</v>
      </c>
      <c r="F105" s="22">
        <f t="shared" si="92"/>
        <v>3954937.7</v>
      </c>
      <c r="G105" s="22"/>
      <c r="H105" s="58">
        <v>3954937.7</v>
      </c>
      <c r="I105" s="22"/>
      <c r="J105" s="22">
        <f>SUM(K105:M105)</f>
        <v>2650279.6</v>
      </c>
      <c r="K105" s="22"/>
      <c r="L105" s="58">
        <v>2650279.6</v>
      </c>
      <c r="M105" s="22"/>
      <c r="N105" s="22">
        <f t="shared" ref="N105:N108" si="115">O105+P105+Q105</f>
        <v>0</v>
      </c>
      <c r="O105" s="22"/>
      <c r="P105" s="22"/>
      <c r="Q105" s="22"/>
      <c r="R105" s="22">
        <f t="shared" ref="R105:R108" si="116">S105+T105+U105</f>
        <v>0</v>
      </c>
      <c r="S105" s="22"/>
      <c r="T105" s="22"/>
      <c r="U105" s="22"/>
      <c r="V105" s="29">
        <f t="shared" si="87"/>
        <v>0.67</v>
      </c>
    </row>
    <row r="106" spans="1:101" ht="76.5" customHeight="1">
      <c r="A106" s="19"/>
      <c r="B106" s="77" t="s">
        <v>92</v>
      </c>
      <c r="C106" s="26" t="s">
        <v>177</v>
      </c>
      <c r="D106" s="27" t="s">
        <v>16</v>
      </c>
      <c r="E106" s="26" t="s">
        <v>132</v>
      </c>
      <c r="F106" s="22">
        <f t="shared" si="92"/>
        <v>1323716</v>
      </c>
      <c r="G106" s="58">
        <v>1323716</v>
      </c>
      <c r="H106" s="58"/>
      <c r="I106" s="58">
        <v>0</v>
      </c>
      <c r="J106" s="22">
        <f t="shared" ref="J106:J107" si="117">K106+L106+M106</f>
        <v>1215698.1000000001</v>
      </c>
      <c r="K106" s="58">
        <v>1215698.1000000001</v>
      </c>
      <c r="L106" s="22">
        <f t="shared" ref="L106" si="118">L109</f>
        <v>0</v>
      </c>
      <c r="M106" s="22">
        <v>0</v>
      </c>
      <c r="N106" s="22">
        <f t="shared" si="115"/>
        <v>0</v>
      </c>
      <c r="O106" s="58"/>
      <c r="P106" s="58"/>
      <c r="Q106" s="58"/>
      <c r="R106" s="22">
        <f t="shared" si="116"/>
        <v>0</v>
      </c>
      <c r="S106" s="58"/>
      <c r="T106" s="58"/>
      <c r="U106" s="58"/>
      <c r="V106" s="29">
        <f t="shared" si="87"/>
        <v>0.91800000000000004</v>
      </c>
    </row>
    <row r="107" spans="1:101" ht="76.5" customHeight="1">
      <c r="A107" s="19"/>
      <c r="B107" s="32" t="s">
        <v>339</v>
      </c>
      <c r="C107" s="26">
        <v>821</v>
      </c>
      <c r="D107" s="27" t="s">
        <v>16</v>
      </c>
      <c r="E107" s="26" t="s">
        <v>340</v>
      </c>
      <c r="F107" s="22">
        <f t="shared" si="92"/>
        <v>28555.9</v>
      </c>
      <c r="G107" s="58">
        <v>28555.9</v>
      </c>
      <c r="H107" s="58"/>
      <c r="I107" s="58"/>
      <c r="J107" s="22">
        <f t="shared" si="117"/>
        <v>0</v>
      </c>
      <c r="K107" s="22"/>
      <c r="L107" s="22"/>
      <c r="M107" s="22"/>
      <c r="N107" s="22"/>
      <c r="O107" s="58"/>
      <c r="P107" s="58"/>
      <c r="Q107" s="58"/>
      <c r="R107" s="22"/>
      <c r="S107" s="58"/>
      <c r="T107" s="58"/>
      <c r="U107" s="58"/>
      <c r="V107" s="29"/>
    </row>
    <row r="108" spans="1:101" ht="39" customHeight="1">
      <c r="A108" s="19" t="s">
        <v>158</v>
      </c>
      <c r="B108" s="39" t="s">
        <v>222</v>
      </c>
      <c r="C108" s="51" t="s">
        <v>12</v>
      </c>
      <c r="D108" s="51" t="s">
        <v>12</v>
      </c>
      <c r="E108" s="51" t="s">
        <v>12</v>
      </c>
      <c r="F108" s="22">
        <f>G108+H108+I108</f>
        <v>483107.6</v>
      </c>
      <c r="G108" s="22">
        <f>G110+G112+G111</f>
        <v>21771</v>
      </c>
      <c r="H108" s="22">
        <f t="shared" ref="H108:I108" si="119">H110+H112+H111</f>
        <v>409349.3</v>
      </c>
      <c r="I108" s="22">
        <f t="shared" si="119"/>
        <v>51987.3</v>
      </c>
      <c r="J108" s="22">
        <f>K108+L108+M108</f>
        <v>422462.6</v>
      </c>
      <c r="K108" s="22">
        <f>K110+K112+K111</f>
        <v>13359.9</v>
      </c>
      <c r="L108" s="22">
        <f t="shared" ref="L108:M108" si="120">L110+L112+L111</f>
        <v>357257.4</v>
      </c>
      <c r="M108" s="22">
        <f t="shared" si="120"/>
        <v>51845.3</v>
      </c>
      <c r="N108" s="22">
        <f t="shared" si="115"/>
        <v>159529.70000000001</v>
      </c>
      <c r="O108" s="22">
        <f>O110+O112+O111</f>
        <v>0</v>
      </c>
      <c r="P108" s="22">
        <f t="shared" ref="P108:Q108" si="121">P110+P112+P111</f>
        <v>159529.70000000001</v>
      </c>
      <c r="Q108" s="22">
        <f t="shared" si="121"/>
        <v>0</v>
      </c>
      <c r="R108" s="22">
        <f t="shared" si="116"/>
        <v>9775</v>
      </c>
      <c r="S108" s="22">
        <f>S110+S112+S111</f>
        <v>9775</v>
      </c>
      <c r="T108" s="22">
        <f t="shared" ref="T108:U108" si="122">T110+T112+T111</f>
        <v>0</v>
      </c>
      <c r="U108" s="22">
        <f t="shared" si="122"/>
        <v>0</v>
      </c>
      <c r="V108" s="29">
        <f t="shared" si="87"/>
        <v>0.874</v>
      </c>
    </row>
    <row r="109" spans="1:101" ht="18.75">
      <c r="A109" s="30"/>
      <c r="B109" s="50" t="s">
        <v>14</v>
      </c>
      <c r="C109" s="24"/>
      <c r="D109" s="33"/>
      <c r="E109" s="24"/>
      <c r="F109" s="22"/>
      <c r="G109" s="58"/>
      <c r="H109" s="58"/>
      <c r="I109" s="58"/>
      <c r="J109" s="22"/>
      <c r="K109" s="22"/>
      <c r="L109" s="58"/>
      <c r="M109" s="58"/>
      <c r="N109" s="22"/>
      <c r="O109" s="58"/>
      <c r="P109" s="58"/>
      <c r="Q109" s="58"/>
      <c r="R109" s="22"/>
      <c r="S109" s="58"/>
      <c r="T109" s="58"/>
      <c r="U109" s="58"/>
      <c r="V109" s="29"/>
    </row>
    <row r="110" spans="1:101" ht="96" customHeight="1">
      <c r="A110" s="30"/>
      <c r="B110" s="32" t="s">
        <v>133</v>
      </c>
      <c r="C110" s="26" t="s">
        <v>199</v>
      </c>
      <c r="D110" s="27" t="s">
        <v>69</v>
      </c>
      <c r="E110" s="65" t="s">
        <v>161</v>
      </c>
      <c r="F110" s="22">
        <f>G110+H110+I110</f>
        <v>0</v>
      </c>
      <c r="G110" s="58">
        <v>0</v>
      </c>
      <c r="H110" s="58"/>
      <c r="I110" s="58"/>
      <c r="J110" s="22">
        <f>K110+L110+M110</f>
        <v>0</v>
      </c>
      <c r="K110" s="22">
        <v>0</v>
      </c>
      <c r="L110" s="22">
        <v>0</v>
      </c>
      <c r="M110" s="22">
        <v>0</v>
      </c>
      <c r="N110" s="22">
        <f t="shared" ref="N110:N112" si="123">O110+P110+Q110</f>
        <v>0</v>
      </c>
      <c r="O110" s="58">
        <v>0</v>
      </c>
      <c r="P110" s="58"/>
      <c r="Q110" s="58"/>
      <c r="R110" s="22">
        <f t="shared" ref="R110:R112" si="124">S110+T110+U110</f>
        <v>9775</v>
      </c>
      <c r="S110" s="58">
        <v>9775</v>
      </c>
      <c r="T110" s="58"/>
      <c r="U110" s="58"/>
      <c r="V110" s="29" t="e">
        <f t="shared" si="87"/>
        <v>#DIV/0!</v>
      </c>
    </row>
    <row r="111" spans="1:101" ht="96" customHeight="1">
      <c r="A111" s="30"/>
      <c r="B111" s="32" t="s">
        <v>346</v>
      </c>
      <c r="C111" s="26" t="s">
        <v>199</v>
      </c>
      <c r="D111" s="27" t="s">
        <v>69</v>
      </c>
      <c r="E111" s="65" t="s">
        <v>345</v>
      </c>
      <c r="F111" s="22">
        <f>G111+H111+I111</f>
        <v>0</v>
      </c>
      <c r="G111" s="58">
        <v>0</v>
      </c>
      <c r="H111" s="58"/>
      <c r="I111" s="58"/>
      <c r="J111" s="22">
        <f>K111+L111+M111</f>
        <v>0</v>
      </c>
      <c r="K111" s="22"/>
      <c r="L111" s="22"/>
      <c r="M111" s="22"/>
      <c r="N111" s="22">
        <f t="shared" si="123"/>
        <v>0</v>
      </c>
      <c r="O111" s="58"/>
      <c r="P111" s="58"/>
      <c r="Q111" s="58"/>
      <c r="R111" s="22">
        <f t="shared" si="124"/>
        <v>0</v>
      </c>
      <c r="S111" s="58"/>
      <c r="T111" s="58"/>
      <c r="U111" s="58"/>
      <c r="V111" s="29" t="e">
        <f t="shared" si="87"/>
        <v>#DIV/0!</v>
      </c>
    </row>
    <row r="112" spans="1:101" ht="83.25" customHeight="1">
      <c r="A112" s="30"/>
      <c r="B112" s="32" t="s">
        <v>269</v>
      </c>
      <c r="C112" s="26" t="s">
        <v>199</v>
      </c>
      <c r="D112" s="27" t="s">
        <v>69</v>
      </c>
      <c r="E112" s="26" t="s">
        <v>268</v>
      </c>
      <c r="F112" s="22">
        <f t="shared" si="92"/>
        <v>483107.6</v>
      </c>
      <c r="G112" s="58">
        <v>21771</v>
      </c>
      <c r="H112" s="58">
        <v>409349.3</v>
      </c>
      <c r="I112" s="58">
        <v>51987.3</v>
      </c>
      <c r="J112" s="22">
        <f>K112+L112+M112</f>
        <v>422462.6</v>
      </c>
      <c r="K112" s="58">
        <v>13359.9</v>
      </c>
      <c r="L112" s="58">
        <v>357257.4</v>
      </c>
      <c r="M112" s="58">
        <v>51845.3</v>
      </c>
      <c r="N112" s="22">
        <f t="shared" si="123"/>
        <v>159529.70000000001</v>
      </c>
      <c r="O112" s="58"/>
      <c r="P112" s="58">
        <v>159529.70000000001</v>
      </c>
      <c r="Q112" s="58"/>
      <c r="R112" s="22">
        <f t="shared" si="124"/>
        <v>0</v>
      </c>
      <c r="S112" s="58"/>
      <c r="T112" s="58"/>
      <c r="U112" s="58"/>
      <c r="V112" s="29">
        <f t="shared" si="87"/>
        <v>0.874</v>
      </c>
    </row>
    <row r="113" spans="1:101" s="54" customFormat="1" ht="21" customHeight="1">
      <c r="A113" s="14" t="s">
        <v>65</v>
      </c>
      <c r="B113" s="15" t="s">
        <v>66</v>
      </c>
      <c r="C113" s="16" t="s">
        <v>12</v>
      </c>
      <c r="D113" s="16" t="s">
        <v>12</v>
      </c>
      <c r="E113" s="16" t="s">
        <v>12</v>
      </c>
      <c r="F113" s="36">
        <f t="shared" si="92"/>
        <v>207144.1</v>
      </c>
      <c r="G113" s="36">
        <f>G114+G117+G122</f>
        <v>36876.699999999997</v>
      </c>
      <c r="H113" s="36">
        <f t="shared" ref="H113" si="125">+H114+H117+H122</f>
        <v>163658</v>
      </c>
      <c r="I113" s="36">
        <f>I114+I117+I122</f>
        <v>6609.4</v>
      </c>
      <c r="J113" s="36">
        <f>K113+L113+M113</f>
        <v>207144.1</v>
      </c>
      <c r="K113" s="36">
        <f>K114+K117+K122</f>
        <v>36876.699999999997</v>
      </c>
      <c r="L113" s="36">
        <f t="shared" ref="L113:M113" si="126">L114+L117+L122</f>
        <v>163658</v>
      </c>
      <c r="M113" s="36">
        <f t="shared" si="126"/>
        <v>6609.4</v>
      </c>
      <c r="N113" s="36">
        <f t="shared" ref="N113" si="127">O113+P113+Q113</f>
        <v>353567.7</v>
      </c>
      <c r="O113" s="36">
        <f>O114+O117+O122</f>
        <v>100623</v>
      </c>
      <c r="P113" s="36">
        <f t="shared" ref="P113:Q113" si="128">P114+P117+P122</f>
        <v>245826.8</v>
      </c>
      <c r="Q113" s="36">
        <f t="shared" si="128"/>
        <v>7117.9</v>
      </c>
      <c r="R113" s="36">
        <f t="shared" ref="R113" si="129">S113+T113+U113</f>
        <v>31284.3</v>
      </c>
      <c r="S113" s="36">
        <f>S114+S117+S122</f>
        <v>0</v>
      </c>
      <c r="T113" s="36">
        <f t="shared" ref="T113:U113" si="130">T114+T117+T122</f>
        <v>31284.3</v>
      </c>
      <c r="U113" s="36">
        <f t="shared" si="130"/>
        <v>0</v>
      </c>
      <c r="V113" s="37">
        <f t="shared" si="87"/>
        <v>1</v>
      </c>
      <c r="W113" s="1"/>
      <c r="X113" s="13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</row>
    <row r="114" spans="1:101" ht="37.5" customHeight="1">
      <c r="A114" s="19" t="s">
        <v>67</v>
      </c>
      <c r="B114" s="39" t="s">
        <v>200</v>
      </c>
      <c r="C114" s="21" t="s">
        <v>12</v>
      </c>
      <c r="D114" s="21" t="s">
        <v>12</v>
      </c>
      <c r="E114" s="21" t="s">
        <v>12</v>
      </c>
      <c r="F114" s="22">
        <f t="shared" ref="F114:F163" si="131">G114+H114+I114</f>
        <v>21393.3</v>
      </c>
      <c r="G114" s="22">
        <f>G116</f>
        <v>412.2</v>
      </c>
      <c r="H114" s="22">
        <f t="shared" ref="H114:I114" si="132">H116</f>
        <v>20981.1</v>
      </c>
      <c r="I114" s="22">
        <f t="shared" si="132"/>
        <v>0</v>
      </c>
      <c r="J114" s="22">
        <f t="shared" ref="J114" si="133">K114+L114+M114</f>
        <v>21393.3</v>
      </c>
      <c r="K114" s="22">
        <f>K116</f>
        <v>412.2</v>
      </c>
      <c r="L114" s="22">
        <f>L116</f>
        <v>20981.1</v>
      </c>
      <c r="M114" s="22">
        <f t="shared" ref="M114" si="134">+M116</f>
        <v>0</v>
      </c>
      <c r="N114" s="22">
        <f t="shared" ref="N114" si="135">O114+P114+Q114</f>
        <v>26354.6</v>
      </c>
      <c r="O114" s="22">
        <f>O116</f>
        <v>0</v>
      </c>
      <c r="P114" s="22">
        <f t="shared" ref="P114:Q114" si="136">P116</f>
        <v>26354.6</v>
      </c>
      <c r="Q114" s="22">
        <f t="shared" si="136"/>
        <v>0</v>
      </c>
      <c r="R114" s="22">
        <f t="shared" ref="R114" si="137">S114+T114+U114</f>
        <v>0</v>
      </c>
      <c r="S114" s="22">
        <f>S116</f>
        <v>0</v>
      </c>
      <c r="T114" s="22">
        <f t="shared" ref="T114:U114" si="138">T116</f>
        <v>0</v>
      </c>
      <c r="U114" s="22">
        <f t="shared" si="138"/>
        <v>0</v>
      </c>
      <c r="V114" s="29">
        <f t="shared" si="87"/>
        <v>1</v>
      </c>
    </row>
    <row r="115" spans="1:101" ht="21" customHeight="1">
      <c r="A115" s="30"/>
      <c r="B115" s="31" t="s">
        <v>14</v>
      </c>
      <c r="C115" s="24"/>
      <c r="D115" s="24"/>
      <c r="E115" s="24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9"/>
    </row>
    <row r="116" spans="1:101" ht="86.25" customHeight="1">
      <c r="A116" s="30"/>
      <c r="B116" s="32" t="s">
        <v>270</v>
      </c>
      <c r="C116" s="26" t="s">
        <v>239</v>
      </c>
      <c r="D116" s="27" t="s">
        <v>70</v>
      </c>
      <c r="E116" s="65" t="s">
        <v>271</v>
      </c>
      <c r="F116" s="22">
        <f t="shared" si="131"/>
        <v>21393.3</v>
      </c>
      <c r="G116" s="58">
        <v>412.2</v>
      </c>
      <c r="H116" s="58">
        <v>20981.1</v>
      </c>
      <c r="I116" s="22"/>
      <c r="J116" s="22">
        <f t="shared" ref="J116:J119" si="139">K116+L116+M116</f>
        <v>21393.3</v>
      </c>
      <c r="K116" s="58">
        <v>412.2</v>
      </c>
      <c r="L116" s="58">
        <v>20981.1</v>
      </c>
      <c r="M116" s="22"/>
      <c r="N116" s="22">
        <f t="shared" ref="N116:N117" si="140">O116+P116+Q116</f>
        <v>26354.6</v>
      </c>
      <c r="O116" s="22"/>
      <c r="P116" s="58">
        <v>26354.6</v>
      </c>
      <c r="Q116" s="22"/>
      <c r="R116" s="22">
        <f t="shared" ref="R116:R117" si="141">S116+T116+U116</f>
        <v>0</v>
      </c>
      <c r="S116" s="22"/>
      <c r="T116" s="58"/>
      <c r="U116" s="58"/>
      <c r="V116" s="29">
        <f t="shared" si="87"/>
        <v>1</v>
      </c>
    </row>
    <row r="117" spans="1:101" s="5" customFormat="1" ht="21" customHeight="1">
      <c r="A117" s="19" t="s">
        <v>68</v>
      </c>
      <c r="B117" s="39" t="s">
        <v>121</v>
      </c>
      <c r="C117" s="51" t="s">
        <v>12</v>
      </c>
      <c r="D117" s="6" t="s">
        <v>12</v>
      </c>
      <c r="E117" s="51" t="s">
        <v>12</v>
      </c>
      <c r="F117" s="22">
        <f t="shared" si="131"/>
        <v>175769.7</v>
      </c>
      <c r="G117" s="22">
        <f>G120+G119+G121</f>
        <v>36464.5</v>
      </c>
      <c r="H117" s="22">
        <f>H120+H119+H121</f>
        <v>132695.79999999999</v>
      </c>
      <c r="I117" s="22">
        <f>I120+I119+I121</f>
        <v>6609.4</v>
      </c>
      <c r="J117" s="22">
        <f>K117+L117+M117</f>
        <v>175769.7</v>
      </c>
      <c r="K117" s="22">
        <f>K120+K119+K121</f>
        <v>36464.5</v>
      </c>
      <c r="L117" s="22">
        <f t="shared" ref="L117:M117" si="142">L120+L119+L121</f>
        <v>132695.79999999999</v>
      </c>
      <c r="M117" s="22">
        <f t="shared" si="142"/>
        <v>6609.4</v>
      </c>
      <c r="N117" s="22">
        <f t="shared" si="140"/>
        <v>301627.90000000002</v>
      </c>
      <c r="O117" s="22">
        <f>O120+O119+O121</f>
        <v>100623</v>
      </c>
      <c r="P117" s="22">
        <f t="shared" ref="P117:Q117" si="143">P120+P119+P121</f>
        <v>193887</v>
      </c>
      <c r="Q117" s="22">
        <f t="shared" si="143"/>
        <v>7117.9</v>
      </c>
      <c r="R117" s="22">
        <f t="shared" si="141"/>
        <v>0</v>
      </c>
      <c r="S117" s="22">
        <f>S120+S119+S121</f>
        <v>0</v>
      </c>
      <c r="T117" s="22">
        <f t="shared" ref="T117:U117" si="144">T120+T119+T121</f>
        <v>0</v>
      </c>
      <c r="U117" s="22">
        <f t="shared" si="144"/>
        <v>0</v>
      </c>
      <c r="V117" s="29">
        <f t="shared" si="87"/>
        <v>1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</row>
    <row r="118" spans="1:101" ht="21" customHeight="1">
      <c r="A118" s="30"/>
      <c r="B118" s="31" t="s">
        <v>14</v>
      </c>
      <c r="C118" s="24"/>
      <c r="D118" s="33"/>
      <c r="E118" s="24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9"/>
    </row>
    <row r="119" spans="1:101" ht="93" customHeight="1">
      <c r="A119" s="30"/>
      <c r="B119" s="50" t="s">
        <v>272</v>
      </c>
      <c r="C119" s="24" t="s">
        <v>239</v>
      </c>
      <c r="D119" s="33" t="s">
        <v>70</v>
      </c>
      <c r="E119" s="26" t="s">
        <v>273</v>
      </c>
      <c r="F119" s="22">
        <f t="shared" si="131"/>
        <v>0</v>
      </c>
      <c r="G119" s="58">
        <v>0</v>
      </c>
      <c r="H119" s="22"/>
      <c r="I119" s="22">
        <v>0</v>
      </c>
      <c r="J119" s="22">
        <f t="shared" si="139"/>
        <v>0</v>
      </c>
      <c r="K119" s="22"/>
      <c r="L119" s="22"/>
      <c r="M119" s="22">
        <v>0</v>
      </c>
      <c r="N119" s="22">
        <f t="shared" ref="N119:N127" si="145">O119+P119+Q119</f>
        <v>0</v>
      </c>
      <c r="O119" s="58">
        <v>0</v>
      </c>
      <c r="P119" s="22"/>
      <c r="Q119" s="22">
        <v>0</v>
      </c>
      <c r="R119" s="22">
        <f t="shared" ref="R119:R127" si="146">S119+T119+U119</f>
        <v>0</v>
      </c>
      <c r="S119" s="22"/>
      <c r="T119" s="22"/>
      <c r="U119" s="22"/>
      <c r="V119" s="29" t="e">
        <f t="shared" si="87"/>
        <v>#DIV/0!</v>
      </c>
    </row>
    <row r="120" spans="1:101" ht="100.5" customHeight="1">
      <c r="A120" s="30"/>
      <c r="B120" s="32" t="s">
        <v>122</v>
      </c>
      <c r="C120" s="26" t="s">
        <v>239</v>
      </c>
      <c r="D120" s="27" t="s">
        <v>70</v>
      </c>
      <c r="E120" s="26" t="s">
        <v>238</v>
      </c>
      <c r="F120" s="22">
        <f>G120+H120+I120</f>
        <v>159133.29999999999</v>
      </c>
      <c r="G120" s="58">
        <v>19828.099999999999</v>
      </c>
      <c r="H120" s="58">
        <v>132695.79999999999</v>
      </c>
      <c r="I120" s="58">
        <v>6609.4</v>
      </c>
      <c r="J120" s="22">
        <f t="shared" ref="J120:J132" si="147">K120+L120+M120</f>
        <v>159133.29999999999</v>
      </c>
      <c r="K120" s="58">
        <v>19828.099999999999</v>
      </c>
      <c r="L120" s="58">
        <v>132695.79999999999</v>
      </c>
      <c r="M120" s="58">
        <v>6609.4</v>
      </c>
      <c r="N120" s="22">
        <f t="shared" si="145"/>
        <v>229976.6</v>
      </c>
      <c r="O120" s="58">
        <v>28971.7</v>
      </c>
      <c r="P120" s="58">
        <v>193887</v>
      </c>
      <c r="Q120" s="58">
        <v>7117.9</v>
      </c>
      <c r="R120" s="22">
        <f t="shared" si="146"/>
        <v>0</v>
      </c>
      <c r="S120" s="58"/>
      <c r="T120" s="58"/>
      <c r="U120" s="58"/>
      <c r="V120" s="29">
        <f t="shared" si="87"/>
        <v>1</v>
      </c>
    </row>
    <row r="121" spans="1:101" ht="94.5" customHeight="1">
      <c r="A121" s="30"/>
      <c r="B121" s="32" t="s">
        <v>336</v>
      </c>
      <c r="C121" s="26" t="s">
        <v>239</v>
      </c>
      <c r="D121" s="27" t="s">
        <v>70</v>
      </c>
      <c r="E121" s="26" t="s">
        <v>335</v>
      </c>
      <c r="F121" s="22">
        <f>G121+H121+I121</f>
        <v>16636.400000000001</v>
      </c>
      <c r="G121" s="58">
        <v>16636.400000000001</v>
      </c>
      <c r="H121" s="58"/>
      <c r="I121" s="58"/>
      <c r="J121" s="22">
        <f t="shared" si="147"/>
        <v>16636.400000000001</v>
      </c>
      <c r="K121" s="58">
        <v>16636.400000000001</v>
      </c>
      <c r="L121" s="58"/>
      <c r="M121" s="58"/>
      <c r="N121" s="22">
        <f t="shared" si="145"/>
        <v>71651.3</v>
      </c>
      <c r="O121" s="58">
        <v>71651.3</v>
      </c>
      <c r="P121" s="58"/>
      <c r="Q121" s="58"/>
      <c r="R121" s="22">
        <f t="shared" si="146"/>
        <v>0</v>
      </c>
      <c r="S121" s="58"/>
      <c r="T121" s="58"/>
      <c r="U121" s="58"/>
      <c r="V121" s="29">
        <f t="shared" si="87"/>
        <v>1</v>
      </c>
    </row>
    <row r="122" spans="1:101" ht="39.75" customHeight="1">
      <c r="A122" s="30" t="s">
        <v>296</v>
      </c>
      <c r="B122" s="39" t="s">
        <v>297</v>
      </c>
      <c r="C122" s="26"/>
      <c r="D122" s="27"/>
      <c r="E122" s="26"/>
      <c r="F122" s="22">
        <f t="shared" ref="F122" si="148">G122+H122+I122</f>
        <v>9981.1</v>
      </c>
      <c r="G122" s="22">
        <f>G125+G124</f>
        <v>0</v>
      </c>
      <c r="H122" s="22">
        <f t="shared" ref="H122" si="149">H125+H124</f>
        <v>9981.1</v>
      </c>
      <c r="I122" s="22">
        <f>I125+I124</f>
        <v>0</v>
      </c>
      <c r="J122" s="22">
        <f t="shared" si="147"/>
        <v>9981.1</v>
      </c>
      <c r="K122" s="22">
        <f>K124+K125</f>
        <v>0</v>
      </c>
      <c r="L122" s="22">
        <f t="shared" ref="L122:M122" si="150">L124+L125</f>
        <v>9981.1</v>
      </c>
      <c r="M122" s="22">
        <f t="shared" si="150"/>
        <v>0</v>
      </c>
      <c r="N122" s="22">
        <f t="shared" si="145"/>
        <v>25585.200000000001</v>
      </c>
      <c r="O122" s="22">
        <f>O125+O124</f>
        <v>0</v>
      </c>
      <c r="P122" s="22">
        <f t="shared" ref="P122:Q122" si="151">P125+P124</f>
        <v>25585.200000000001</v>
      </c>
      <c r="Q122" s="22">
        <f t="shared" si="151"/>
        <v>0</v>
      </c>
      <c r="R122" s="22">
        <f t="shared" si="146"/>
        <v>31284.3</v>
      </c>
      <c r="S122" s="22">
        <f>S125+S124</f>
        <v>0</v>
      </c>
      <c r="T122" s="22">
        <f t="shared" ref="T122:U122" si="152">T125+T124</f>
        <v>31284.3</v>
      </c>
      <c r="U122" s="22">
        <f t="shared" si="152"/>
        <v>0</v>
      </c>
      <c r="V122" s="29">
        <f t="shared" si="87"/>
        <v>1</v>
      </c>
    </row>
    <row r="123" spans="1:101" ht="21" customHeight="1">
      <c r="A123" s="30"/>
      <c r="B123" s="31" t="s">
        <v>14</v>
      </c>
      <c r="C123" s="26"/>
      <c r="D123" s="27"/>
      <c r="E123" s="26"/>
      <c r="F123" s="22"/>
      <c r="G123" s="58"/>
      <c r="H123" s="58"/>
      <c r="I123" s="58"/>
      <c r="J123" s="22"/>
      <c r="K123" s="58"/>
      <c r="L123" s="58"/>
      <c r="M123" s="58"/>
      <c r="N123" s="22"/>
      <c r="O123" s="58"/>
      <c r="P123" s="58"/>
      <c r="Q123" s="58"/>
      <c r="R123" s="22"/>
      <c r="S123" s="58"/>
      <c r="T123" s="58"/>
      <c r="U123" s="58"/>
      <c r="V123" s="29"/>
    </row>
    <row r="124" spans="1:101" ht="55.5" customHeight="1">
      <c r="A124" s="30"/>
      <c r="B124" s="32" t="s">
        <v>300</v>
      </c>
      <c r="C124" s="26" t="s">
        <v>302</v>
      </c>
      <c r="D124" s="27" t="s">
        <v>303</v>
      </c>
      <c r="E124" s="26" t="s">
        <v>298</v>
      </c>
      <c r="F124" s="22">
        <f t="shared" si="131"/>
        <v>4596.7</v>
      </c>
      <c r="G124" s="58"/>
      <c r="H124" s="58">
        <v>4596.7</v>
      </c>
      <c r="I124" s="58"/>
      <c r="J124" s="22">
        <f t="shared" si="147"/>
        <v>4596.7</v>
      </c>
      <c r="K124" s="58"/>
      <c r="L124" s="58">
        <v>4596.7</v>
      </c>
      <c r="M124" s="58"/>
      <c r="N124" s="22">
        <f t="shared" ref="N124:N125" si="153">O124+P124+Q124</f>
        <v>4411.2</v>
      </c>
      <c r="O124" s="58"/>
      <c r="P124" s="58">
        <v>4411.2</v>
      </c>
      <c r="Q124" s="58"/>
      <c r="R124" s="22">
        <f t="shared" ref="R124:R125" si="154">S124+T124+U124</f>
        <v>4404.2</v>
      </c>
      <c r="S124" s="58"/>
      <c r="T124" s="58">
        <v>4404.2</v>
      </c>
      <c r="U124" s="58"/>
      <c r="V124" s="29">
        <f t="shared" si="87"/>
        <v>1</v>
      </c>
    </row>
    <row r="125" spans="1:101" ht="102.75" customHeight="1">
      <c r="A125" s="30"/>
      <c r="B125" s="32" t="s">
        <v>301</v>
      </c>
      <c r="C125" s="26" t="s">
        <v>302</v>
      </c>
      <c r="D125" s="27" t="s">
        <v>303</v>
      </c>
      <c r="E125" s="26" t="s">
        <v>299</v>
      </c>
      <c r="F125" s="22">
        <f t="shared" si="131"/>
        <v>5384.4</v>
      </c>
      <c r="G125" s="58"/>
      <c r="H125" s="58">
        <v>5384.4</v>
      </c>
      <c r="I125" s="58"/>
      <c r="J125" s="22">
        <f t="shared" si="147"/>
        <v>5384.4</v>
      </c>
      <c r="K125" s="58"/>
      <c r="L125" s="58">
        <v>5384.4</v>
      </c>
      <c r="M125" s="58"/>
      <c r="N125" s="22">
        <f t="shared" si="153"/>
        <v>21174</v>
      </c>
      <c r="O125" s="58"/>
      <c r="P125" s="58">
        <v>21174</v>
      </c>
      <c r="Q125" s="58"/>
      <c r="R125" s="22">
        <f t="shared" si="154"/>
        <v>26880.1</v>
      </c>
      <c r="S125" s="58"/>
      <c r="T125" s="58">
        <v>26880.1</v>
      </c>
      <c r="U125" s="58"/>
      <c r="V125" s="29">
        <f t="shared" si="87"/>
        <v>1</v>
      </c>
    </row>
    <row r="126" spans="1:101" s="54" customFormat="1" ht="39" customHeight="1">
      <c r="A126" s="14" t="s">
        <v>71</v>
      </c>
      <c r="B126" s="49" t="s">
        <v>229</v>
      </c>
      <c r="C126" s="16" t="s">
        <v>12</v>
      </c>
      <c r="D126" s="16" t="s">
        <v>12</v>
      </c>
      <c r="E126" s="16" t="s">
        <v>12</v>
      </c>
      <c r="F126" s="36">
        <f t="shared" si="131"/>
        <v>7978595.7000000002</v>
      </c>
      <c r="G126" s="36">
        <f>G127+G137+G133</f>
        <v>4159459.9</v>
      </c>
      <c r="H126" s="36">
        <f>H127+H137+H133</f>
        <v>3426870.2</v>
      </c>
      <c r="I126" s="36">
        <f>I127+I137+I133</f>
        <v>392265.6</v>
      </c>
      <c r="J126" s="36">
        <f t="shared" si="147"/>
        <v>7013696.5</v>
      </c>
      <c r="K126" s="36">
        <f>K127+K137+K133</f>
        <v>3284561.4</v>
      </c>
      <c r="L126" s="36">
        <f>L127+L137+L133</f>
        <v>3347624.7</v>
      </c>
      <c r="M126" s="36">
        <f>M127+M137+M133</f>
        <v>381510.40000000002</v>
      </c>
      <c r="N126" s="36">
        <f t="shared" si="145"/>
        <v>7531191.7999999998</v>
      </c>
      <c r="O126" s="36">
        <f>O127+O137+O133</f>
        <v>3169722.5</v>
      </c>
      <c r="P126" s="36">
        <f>P127+P137+P133</f>
        <v>4088469.3</v>
      </c>
      <c r="Q126" s="36">
        <f>Q127+Q137+Q133</f>
        <v>273000</v>
      </c>
      <c r="R126" s="36">
        <f t="shared" si="146"/>
        <v>4838849.4000000004</v>
      </c>
      <c r="S126" s="36">
        <f>S127+S137+S133</f>
        <v>1872152.5</v>
      </c>
      <c r="T126" s="36">
        <f>T127+T137+T133</f>
        <v>2693696.9</v>
      </c>
      <c r="U126" s="36">
        <f>U127+U137+U133</f>
        <v>273000</v>
      </c>
      <c r="V126" s="37">
        <f t="shared" si="87"/>
        <v>0.879</v>
      </c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</row>
    <row r="127" spans="1:101" ht="48.75" customHeight="1">
      <c r="A127" s="7" t="s">
        <v>72</v>
      </c>
      <c r="B127" s="20" t="s">
        <v>204</v>
      </c>
      <c r="C127" s="47" t="s">
        <v>12</v>
      </c>
      <c r="D127" s="47" t="s">
        <v>12</v>
      </c>
      <c r="E127" s="47" t="s">
        <v>12</v>
      </c>
      <c r="F127" s="22">
        <f>G127+H127+I127</f>
        <v>7505520.2000000002</v>
      </c>
      <c r="G127" s="22">
        <f>SUM(G129:G132)</f>
        <v>3783583.5</v>
      </c>
      <c r="H127" s="22">
        <f>SUM(H129:H132)</f>
        <v>3329671.1</v>
      </c>
      <c r="I127" s="22">
        <f>SUM(I129:I132)</f>
        <v>392265.6</v>
      </c>
      <c r="J127" s="22">
        <f>K127+L127+M127</f>
        <v>6648952.7000000002</v>
      </c>
      <c r="K127" s="22">
        <f>SUM(K129:K132)</f>
        <v>2937771.2</v>
      </c>
      <c r="L127" s="22">
        <f>SUM(L129:L132)</f>
        <v>3329671.1</v>
      </c>
      <c r="M127" s="22">
        <f>SUM(M129:M132)</f>
        <v>381510.40000000002</v>
      </c>
      <c r="N127" s="22">
        <f t="shared" si="145"/>
        <v>7184858</v>
      </c>
      <c r="O127" s="22">
        <f>SUM(O129:O132)</f>
        <v>2874587.8</v>
      </c>
      <c r="P127" s="22">
        <f>SUM(P129:P132)</f>
        <v>4037270.2</v>
      </c>
      <c r="Q127" s="22">
        <f>SUM(Q129:Q132)</f>
        <v>273000</v>
      </c>
      <c r="R127" s="22">
        <f t="shared" si="146"/>
        <v>4612780.8</v>
      </c>
      <c r="S127" s="22">
        <f>SUM(S129:S132)</f>
        <v>1691152.5</v>
      </c>
      <c r="T127" s="22">
        <f t="shared" ref="T127:U127" si="155">SUM(T129:T132)</f>
        <v>2648628.2999999998</v>
      </c>
      <c r="U127" s="22">
        <f t="shared" si="155"/>
        <v>273000</v>
      </c>
      <c r="V127" s="29">
        <f>J127/F127</f>
        <v>0.88600000000000001</v>
      </c>
    </row>
    <row r="128" spans="1:101" ht="18.75">
      <c r="A128" s="10"/>
      <c r="B128" s="23" t="s">
        <v>14</v>
      </c>
      <c r="C128" s="46"/>
      <c r="D128" s="46"/>
      <c r="E128" s="46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9"/>
    </row>
    <row r="129" spans="1:101" ht="102.75" customHeight="1">
      <c r="A129" s="10"/>
      <c r="B129" s="53" t="s">
        <v>304</v>
      </c>
      <c r="C129" s="46" t="s">
        <v>203</v>
      </c>
      <c r="D129" s="66" t="s">
        <v>73</v>
      </c>
      <c r="E129" s="65" t="s">
        <v>305</v>
      </c>
      <c r="F129" s="22">
        <f t="shared" si="131"/>
        <v>687223.5</v>
      </c>
      <c r="G129" s="58">
        <v>2629.9</v>
      </c>
      <c r="H129" s="58">
        <v>684593.6</v>
      </c>
      <c r="I129" s="22"/>
      <c r="J129" s="22">
        <f>SUM(K129:M129)</f>
        <v>684849.8</v>
      </c>
      <c r="K129" s="58">
        <v>256.2</v>
      </c>
      <c r="L129" s="58">
        <v>684593.6</v>
      </c>
      <c r="M129" s="58"/>
      <c r="N129" s="22">
        <f t="shared" ref="N129:N132" si="156">O129+P129+Q129</f>
        <v>0</v>
      </c>
      <c r="O129" s="22"/>
      <c r="P129" s="22"/>
      <c r="Q129" s="22"/>
      <c r="R129" s="22"/>
      <c r="S129" s="22"/>
      <c r="T129" s="22"/>
      <c r="U129" s="22"/>
      <c r="V129" s="29">
        <f t="shared" si="87"/>
        <v>0.997</v>
      </c>
    </row>
    <row r="130" spans="1:101" ht="108" customHeight="1">
      <c r="A130" s="30"/>
      <c r="B130" s="32" t="s">
        <v>174</v>
      </c>
      <c r="C130" s="27" t="s">
        <v>203</v>
      </c>
      <c r="D130" s="27" t="s">
        <v>73</v>
      </c>
      <c r="E130" s="26" t="s">
        <v>120</v>
      </c>
      <c r="F130" s="22">
        <f t="shared" si="131"/>
        <v>1087692.3</v>
      </c>
      <c r="G130" s="58">
        <v>707000</v>
      </c>
      <c r="H130" s="58"/>
      <c r="I130" s="58">
        <v>380692.3</v>
      </c>
      <c r="J130" s="22">
        <f t="shared" si="147"/>
        <v>1059411.3</v>
      </c>
      <c r="K130" s="58">
        <v>688617.4</v>
      </c>
      <c r="L130" s="58"/>
      <c r="M130" s="58">
        <v>370793.9</v>
      </c>
      <c r="N130" s="22">
        <f t="shared" si="156"/>
        <v>367015</v>
      </c>
      <c r="O130" s="58">
        <v>94015</v>
      </c>
      <c r="P130" s="58"/>
      <c r="Q130" s="58">
        <v>273000</v>
      </c>
      <c r="R130" s="22">
        <f t="shared" ref="R130:R132" si="157">S130+T130+U130</f>
        <v>367015</v>
      </c>
      <c r="S130" s="58">
        <v>94015</v>
      </c>
      <c r="T130" s="58"/>
      <c r="U130" s="58">
        <v>273000</v>
      </c>
      <c r="V130" s="29">
        <f t="shared" si="87"/>
        <v>0.97399999999999998</v>
      </c>
    </row>
    <row r="131" spans="1:101" ht="105" customHeight="1">
      <c r="A131" s="30"/>
      <c r="B131" s="32" t="s">
        <v>201</v>
      </c>
      <c r="C131" s="27" t="s">
        <v>203</v>
      </c>
      <c r="D131" s="27" t="s">
        <v>73</v>
      </c>
      <c r="E131" s="26" t="s">
        <v>202</v>
      </c>
      <c r="F131" s="22">
        <f t="shared" si="131"/>
        <v>5501453.0999999996</v>
      </c>
      <c r="G131" s="58">
        <v>2856259.9</v>
      </c>
      <c r="H131" s="58">
        <v>2645077.5</v>
      </c>
      <c r="I131" s="58">
        <v>115.7</v>
      </c>
      <c r="J131" s="22">
        <f t="shared" si="147"/>
        <v>4676397.0999999996</v>
      </c>
      <c r="K131" s="58">
        <v>2031203.9</v>
      </c>
      <c r="L131" s="58">
        <v>2645077.5</v>
      </c>
      <c r="M131" s="58">
        <v>115.7</v>
      </c>
      <c r="N131" s="22">
        <f t="shared" si="156"/>
        <v>6817843</v>
      </c>
      <c r="O131" s="58">
        <v>2780572.8</v>
      </c>
      <c r="P131" s="58">
        <v>4037270.2</v>
      </c>
      <c r="Q131" s="22"/>
      <c r="R131" s="22">
        <f t="shared" si="157"/>
        <v>4245765.8</v>
      </c>
      <c r="S131" s="22">
        <v>1597137.5</v>
      </c>
      <c r="T131" s="22">
        <v>2648628.2999999998</v>
      </c>
      <c r="U131" s="22"/>
      <c r="V131" s="29">
        <f t="shared" si="87"/>
        <v>0.85</v>
      </c>
    </row>
    <row r="132" spans="1:101" ht="105" customHeight="1">
      <c r="A132" s="30"/>
      <c r="B132" s="32" t="s">
        <v>397</v>
      </c>
      <c r="C132" s="144" t="s">
        <v>203</v>
      </c>
      <c r="D132" s="144" t="s">
        <v>73</v>
      </c>
      <c r="E132" s="26" t="s">
        <v>396</v>
      </c>
      <c r="F132" s="22">
        <f t="shared" si="131"/>
        <v>229151.3</v>
      </c>
      <c r="G132" s="58">
        <v>217693.7</v>
      </c>
      <c r="H132" s="58"/>
      <c r="I132" s="58">
        <v>11457.6</v>
      </c>
      <c r="J132" s="22">
        <f t="shared" si="147"/>
        <v>228294.5</v>
      </c>
      <c r="K132" s="58">
        <v>217693.7</v>
      </c>
      <c r="L132" s="58"/>
      <c r="M132" s="58">
        <v>10600.8</v>
      </c>
      <c r="N132" s="22">
        <f t="shared" si="156"/>
        <v>0</v>
      </c>
      <c r="O132" s="58"/>
      <c r="P132" s="58"/>
      <c r="Q132" s="22"/>
      <c r="R132" s="22">
        <f t="shared" si="157"/>
        <v>0</v>
      </c>
      <c r="S132" s="22"/>
      <c r="T132" s="22"/>
      <c r="U132" s="22"/>
      <c r="V132" s="29">
        <f t="shared" si="87"/>
        <v>0.996</v>
      </c>
    </row>
    <row r="133" spans="1:101" ht="36.75" customHeight="1">
      <c r="A133" s="7" t="s">
        <v>135</v>
      </c>
      <c r="B133" s="20" t="s">
        <v>205</v>
      </c>
      <c r="C133" s="28" t="s">
        <v>12</v>
      </c>
      <c r="D133" s="28" t="s">
        <v>12</v>
      </c>
      <c r="E133" s="28" t="s">
        <v>12</v>
      </c>
      <c r="F133" s="22">
        <f t="shared" si="131"/>
        <v>284896.40000000002</v>
      </c>
      <c r="G133" s="22">
        <f>SUM(G135:G136)</f>
        <v>187697.3</v>
      </c>
      <c r="H133" s="22">
        <f t="shared" ref="H133:M133" si="158">SUM(H135:H136)</f>
        <v>97199.1</v>
      </c>
      <c r="I133" s="22">
        <f t="shared" si="158"/>
        <v>0</v>
      </c>
      <c r="J133" s="22">
        <f t="shared" si="158"/>
        <v>176922.2</v>
      </c>
      <c r="K133" s="22">
        <f t="shared" si="158"/>
        <v>158968.6</v>
      </c>
      <c r="L133" s="22">
        <f t="shared" si="158"/>
        <v>17953.599999999999</v>
      </c>
      <c r="M133" s="22">
        <f t="shared" si="158"/>
        <v>0</v>
      </c>
      <c r="N133" s="22">
        <f t="shared" ref="N133" si="159">O133+P133+Q133</f>
        <v>171953.8</v>
      </c>
      <c r="O133" s="22">
        <f>SUM(O135:O136)</f>
        <v>120754.7</v>
      </c>
      <c r="P133" s="22">
        <f t="shared" ref="P133:Q133" si="160">SUM(P135:P136)</f>
        <v>51199.1</v>
      </c>
      <c r="Q133" s="22">
        <f t="shared" si="160"/>
        <v>0</v>
      </c>
      <c r="R133" s="22">
        <f t="shared" ref="R133" si="161">S133+T133+U133</f>
        <v>45068.6</v>
      </c>
      <c r="S133" s="22">
        <f>SUM(S135:S136)</f>
        <v>0</v>
      </c>
      <c r="T133" s="22">
        <f t="shared" ref="T133:U133" si="162">SUM(T135:T136)</f>
        <v>45068.6</v>
      </c>
      <c r="U133" s="22">
        <f t="shared" si="162"/>
        <v>0</v>
      </c>
      <c r="V133" s="29">
        <f t="shared" si="87"/>
        <v>0.621</v>
      </c>
    </row>
    <row r="134" spans="1:101" ht="18.75">
      <c r="A134" s="10"/>
      <c r="B134" s="23" t="s">
        <v>14</v>
      </c>
      <c r="C134" s="46"/>
      <c r="D134" s="46"/>
      <c r="E134" s="46"/>
      <c r="F134" s="22"/>
      <c r="G134" s="58"/>
      <c r="H134" s="58"/>
      <c r="I134" s="58"/>
      <c r="J134" s="22"/>
      <c r="K134" s="58"/>
      <c r="L134" s="58"/>
      <c r="M134" s="58"/>
      <c r="N134" s="22"/>
      <c r="O134" s="58"/>
      <c r="P134" s="58"/>
      <c r="Q134" s="58"/>
      <c r="R134" s="22"/>
      <c r="S134" s="58"/>
      <c r="T134" s="58"/>
      <c r="U134" s="58"/>
      <c r="V134" s="29"/>
    </row>
    <row r="135" spans="1:101" ht="120.75" customHeight="1">
      <c r="A135" s="10"/>
      <c r="B135" s="53" t="s">
        <v>306</v>
      </c>
      <c r="C135" s="65" t="s">
        <v>203</v>
      </c>
      <c r="D135" s="68" t="s">
        <v>73</v>
      </c>
      <c r="E135" s="65" t="s">
        <v>307</v>
      </c>
      <c r="F135" s="22">
        <f t="shared" si="131"/>
        <v>116175.8</v>
      </c>
      <c r="G135" s="58">
        <v>18976.7</v>
      </c>
      <c r="H135" s="58">
        <v>97199.1</v>
      </c>
      <c r="I135" s="58"/>
      <c r="J135" s="22">
        <f>SUM(K135:M135)</f>
        <v>17953.599999999999</v>
      </c>
      <c r="K135" s="58"/>
      <c r="L135" s="58">
        <v>17953.599999999999</v>
      </c>
      <c r="M135" s="58"/>
      <c r="N135" s="22">
        <f t="shared" ref="N135:N137" si="163">O135+P135+Q135</f>
        <v>51199.1</v>
      </c>
      <c r="O135" s="58"/>
      <c r="P135" s="58">
        <v>51199.1</v>
      </c>
      <c r="Q135" s="58"/>
      <c r="R135" s="22">
        <f t="shared" ref="R135:R137" si="164">S135+T135+U135</f>
        <v>45068.6</v>
      </c>
      <c r="S135" s="58"/>
      <c r="T135" s="58">
        <v>45068.6</v>
      </c>
      <c r="U135" s="58"/>
      <c r="V135" s="29">
        <f t="shared" si="87"/>
        <v>0.155</v>
      </c>
    </row>
    <row r="136" spans="1:101" ht="99.75" customHeight="1">
      <c r="A136" s="30"/>
      <c r="B136" s="32" t="s">
        <v>174</v>
      </c>
      <c r="C136" s="26" t="s">
        <v>203</v>
      </c>
      <c r="D136" s="27" t="s">
        <v>73</v>
      </c>
      <c r="E136" s="26" t="s">
        <v>160</v>
      </c>
      <c r="F136" s="22">
        <f t="shared" si="131"/>
        <v>168720.6</v>
      </c>
      <c r="G136" s="58">
        <v>168720.6</v>
      </c>
      <c r="H136" s="58"/>
      <c r="I136" s="58"/>
      <c r="J136" s="22">
        <f t="shared" ref="J136:J137" si="165">K136+L136+M136</f>
        <v>158968.6</v>
      </c>
      <c r="K136" s="58">
        <v>158968.6</v>
      </c>
      <c r="L136" s="58"/>
      <c r="M136" s="58"/>
      <c r="N136" s="22">
        <f t="shared" si="163"/>
        <v>120754.7</v>
      </c>
      <c r="O136" s="58">
        <v>120754.7</v>
      </c>
      <c r="P136" s="58"/>
      <c r="Q136" s="58"/>
      <c r="R136" s="22">
        <f t="shared" si="164"/>
        <v>0</v>
      </c>
      <c r="S136" s="58"/>
      <c r="T136" s="58"/>
      <c r="U136" s="58"/>
      <c r="V136" s="29">
        <f t="shared" si="87"/>
        <v>0.94199999999999995</v>
      </c>
    </row>
    <row r="137" spans="1:101" s="5" customFormat="1" ht="38.25" customHeight="1">
      <c r="A137" s="19" t="s">
        <v>139</v>
      </c>
      <c r="B137" s="39" t="s">
        <v>206</v>
      </c>
      <c r="C137" s="21" t="s">
        <v>12</v>
      </c>
      <c r="D137" s="21" t="s">
        <v>12</v>
      </c>
      <c r="E137" s="21" t="s">
        <v>12</v>
      </c>
      <c r="F137" s="22">
        <f t="shared" si="131"/>
        <v>188179.1</v>
      </c>
      <c r="G137" s="22">
        <f>SUM(G139:G142)</f>
        <v>188179.1</v>
      </c>
      <c r="H137" s="22">
        <f t="shared" ref="H137:I137" si="166">SUM(H139:H142)</f>
        <v>0</v>
      </c>
      <c r="I137" s="22">
        <f t="shared" si="166"/>
        <v>0</v>
      </c>
      <c r="J137" s="22">
        <f t="shared" si="165"/>
        <v>187821.6</v>
      </c>
      <c r="K137" s="22">
        <f>SUM(K139:K142)</f>
        <v>187821.6</v>
      </c>
      <c r="L137" s="22">
        <f>SUM(L140:L142)</f>
        <v>0</v>
      </c>
      <c r="M137" s="22">
        <f>SUM(M140:M142)</f>
        <v>0</v>
      </c>
      <c r="N137" s="22">
        <f t="shared" si="163"/>
        <v>174380</v>
      </c>
      <c r="O137" s="22">
        <f>SUM(O139:O142)</f>
        <v>174380</v>
      </c>
      <c r="P137" s="22">
        <f t="shared" ref="P137:Q137" si="167">SUM(P139:P142)</f>
        <v>0</v>
      </c>
      <c r="Q137" s="22">
        <f t="shared" si="167"/>
        <v>0</v>
      </c>
      <c r="R137" s="22">
        <f t="shared" si="164"/>
        <v>181000</v>
      </c>
      <c r="S137" s="22">
        <f>SUM(S139:S142)</f>
        <v>181000</v>
      </c>
      <c r="T137" s="22">
        <f t="shared" ref="T137:U137" si="168">SUM(T139:T142)</f>
        <v>0</v>
      </c>
      <c r="U137" s="22">
        <f t="shared" si="168"/>
        <v>0</v>
      </c>
      <c r="V137" s="29">
        <f t="shared" si="87"/>
        <v>0.998</v>
      </c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</row>
    <row r="138" spans="1:101" ht="22.5" customHeight="1">
      <c r="A138" s="10"/>
      <c r="B138" s="23" t="s">
        <v>14</v>
      </c>
      <c r="C138" s="46"/>
      <c r="D138" s="46"/>
      <c r="E138" s="46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9"/>
    </row>
    <row r="139" spans="1:101" ht="101.25" customHeight="1">
      <c r="A139" s="10"/>
      <c r="B139" s="53" t="s">
        <v>275</v>
      </c>
      <c r="C139" s="66" t="s">
        <v>203</v>
      </c>
      <c r="D139" s="66" t="s">
        <v>73</v>
      </c>
      <c r="E139" s="65" t="s">
        <v>274</v>
      </c>
      <c r="F139" s="22">
        <f t="shared" si="131"/>
        <v>50000</v>
      </c>
      <c r="G139" s="58">
        <v>50000</v>
      </c>
      <c r="H139" s="22"/>
      <c r="I139" s="22"/>
      <c r="J139" s="22">
        <f>SUM(K139:M139)</f>
        <v>49654.1</v>
      </c>
      <c r="K139" s="58">
        <v>49654.1</v>
      </c>
      <c r="L139" s="22"/>
      <c r="M139" s="22"/>
      <c r="N139" s="22">
        <f t="shared" ref="N139:N144" si="169">O139+P139+Q139</f>
        <v>0</v>
      </c>
      <c r="O139" s="22"/>
      <c r="P139" s="22"/>
      <c r="Q139" s="22"/>
      <c r="R139" s="22">
        <f t="shared" ref="R139:R144" si="170">S139+T139+U139</f>
        <v>0</v>
      </c>
      <c r="S139" s="22"/>
      <c r="T139" s="22"/>
      <c r="U139" s="22"/>
      <c r="V139" s="29">
        <f t="shared" si="87"/>
        <v>0.99299999999999999</v>
      </c>
    </row>
    <row r="140" spans="1:101" ht="79.5" customHeight="1">
      <c r="A140" s="30"/>
      <c r="B140" s="32" t="s">
        <v>174</v>
      </c>
      <c r="C140" s="26" t="s">
        <v>176</v>
      </c>
      <c r="D140" s="27" t="s">
        <v>15</v>
      </c>
      <c r="E140" s="26" t="s">
        <v>134</v>
      </c>
      <c r="F140" s="22">
        <f t="shared" si="131"/>
        <v>367.5</v>
      </c>
      <c r="G140" s="58">
        <v>367.5</v>
      </c>
      <c r="H140" s="58"/>
      <c r="I140" s="58"/>
      <c r="J140" s="22">
        <f t="shared" ref="J140:J144" si="171">K140+L140+M140</f>
        <v>362.5</v>
      </c>
      <c r="K140" s="58">
        <v>362.5</v>
      </c>
      <c r="L140" s="58"/>
      <c r="M140" s="58"/>
      <c r="N140" s="22">
        <f t="shared" si="169"/>
        <v>367.5</v>
      </c>
      <c r="O140" s="58">
        <v>367.5</v>
      </c>
      <c r="P140" s="58"/>
      <c r="Q140" s="58"/>
      <c r="R140" s="22">
        <f t="shared" si="170"/>
        <v>0</v>
      </c>
      <c r="S140" s="58"/>
      <c r="T140" s="58"/>
      <c r="U140" s="58"/>
      <c r="V140" s="29">
        <f t="shared" si="87"/>
        <v>0.98599999999999999</v>
      </c>
    </row>
    <row r="141" spans="1:101" ht="77.25" customHeight="1">
      <c r="A141" s="30"/>
      <c r="B141" s="32" t="s">
        <v>174</v>
      </c>
      <c r="C141" s="26" t="s">
        <v>194</v>
      </c>
      <c r="D141" s="27" t="s">
        <v>43</v>
      </c>
      <c r="E141" s="65" t="s">
        <v>134</v>
      </c>
      <c r="F141" s="22">
        <f t="shared" si="131"/>
        <v>3012.5</v>
      </c>
      <c r="G141" s="58">
        <v>3012.5</v>
      </c>
      <c r="H141" s="58"/>
      <c r="I141" s="58"/>
      <c r="J141" s="22">
        <f t="shared" si="171"/>
        <v>3005.9</v>
      </c>
      <c r="K141" s="58">
        <v>3005.9</v>
      </c>
      <c r="L141" s="58"/>
      <c r="M141" s="58"/>
      <c r="N141" s="22">
        <f t="shared" si="169"/>
        <v>3012.5</v>
      </c>
      <c r="O141" s="58">
        <v>3012.5</v>
      </c>
      <c r="P141" s="58"/>
      <c r="Q141" s="58"/>
      <c r="R141" s="22">
        <f t="shared" si="170"/>
        <v>0</v>
      </c>
      <c r="S141" s="58"/>
      <c r="T141" s="58"/>
      <c r="U141" s="58"/>
      <c r="V141" s="29">
        <f t="shared" si="87"/>
        <v>0.998</v>
      </c>
    </row>
    <row r="142" spans="1:101" ht="102.75" customHeight="1">
      <c r="A142" s="30"/>
      <c r="B142" s="32" t="s">
        <v>174</v>
      </c>
      <c r="C142" s="26" t="s">
        <v>203</v>
      </c>
      <c r="D142" s="27" t="s">
        <v>73</v>
      </c>
      <c r="E142" s="26" t="s">
        <v>134</v>
      </c>
      <c r="F142" s="22">
        <f t="shared" si="131"/>
        <v>134799.1</v>
      </c>
      <c r="G142" s="58">
        <v>134799.1</v>
      </c>
      <c r="H142" s="58"/>
      <c r="I142" s="58"/>
      <c r="J142" s="22">
        <f t="shared" si="171"/>
        <v>134799.1</v>
      </c>
      <c r="K142" s="58">
        <v>134799.1</v>
      </c>
      <c r="L142" s="58"/>
      <c r="M142" s="58"/>
      <c r="N142" s="22">
        <f t="shared" si="169"/>
        <v>171000</v>
      </c>
      <c r="O142" s="58">
        <v>171000</v>
      </c>
      <c r="P142" s="58"/>
      <c r="Q142" s="58"/>
      <c r="R142" s="22">
        <f t="shared" si="170"/>
        <v>181000</v>
      </c>
      <c r="S142" s="58">
        <v>181000</v>
      </c>
      <c r="T142" s="58"/>
      <c r="U142" s="58"/>
      <c r="V142" s="29">
        <f t="shared" si="87"/>
        <v>1</v>
      </c>
    </row>
    <row r="143" spans="1:101" s="54" customFormat="1" ht="28.5" customHeight="1">
      <c r="A143" s="14" t="s">
        <v>74</v>
      </c>
      <c r="B143" s="15" t="s">
        <v>75</v>
      </c>
      <c r="C143" s="16" t="s">
        <v>12</v>
      </c>
      <c r="D143" s="16" t="s">
        <v>12</v>
      </c>
      <c r="E143" s="16" t="s">
        <v>12</v>
      </c>
      <c r="F143" s="36">
        <f>G143+H143+I143</f>
        <v>500258.3</v>
      </c>
      <c r="G143" s="36">
        <f>G144+G159+G164</f>
        <v>115544.3</v>
      </c>
      <c r="H143" s="36">
        <f>H144+H159+H164</f>
        <v>369458.8</v>
      </c>
      <c r="I143" s="36">
        <f>I144+I159+I164</f>
        <v>15255.2</v>
      </c>
      <c r="J143" s="36">
        <f t="shared" si="171"/>
        <v>472871.9</v>
      </c>
      <c r="K143" s="36">
        <f>K144+K159+K164</f>
        <v>100047.3</v>
      </c>
      <c r="L143" s="36">
        <f>L144+L159+L164</f>
        <v>358566.9</v>
      </c>
      <c r="M143" s="36">
        <f>M144+M159+M164</f>
        <v>14257.7</v>
      </c>
      <c r="N143" s="36">
        <f t="shared" si="169"/>
        <v>440664.8</v>
      </c>
      <c r="O143" s="36">
        <f>O144+O159+O164</f>
        <v>41665.5</v>
      </c>
      <c r="P143" s="36">
        <f>P144+P159+P164</f>
        <v>398240.5</v>
      </c>
      <c r="Q143" s="36">
        <f>Q144+Q159+Q164</f>
        <v>758.8</v>
      </c>
      <c r="R143" s="36">
        <f t="shared" si="170"/>
        <v>0</v>
      </c>
      <c r="S143" s="36">
        <f>S144+S159+S164</f>
        <v>0</v>
      </c>
      <c r="T143" s="36">
        <f>T144+T159+T164</f>
        <v>0</v>
      </c>
      <c r="U143" s="36">
        <f>U144+U159+U164</f>
        <v>0</v>
      </c>
      <c r="V143" s="37">
        <f t="shared" si="87"/>
        <v>0.94499999999999995</v>
      </c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</row>
    <row r="144" spans="1:101" ht="35.25" customHeight="1">
      <c r="A144" s="7" t="s">
        <v>76</v>
      </c>
      <c r="B144" s="20" t="s">
        <v>77</v>
      </c>
      <c r="C144" s="28" t="s">
        <v>12</v>
      </c>
      <c r="D144" s="28" t="s">
        <v>12</v>
      </c>
      <c r="E144" s="28" t="s">
        <v>12</v>
      </c>
      <c r="F144" s="22">
        <f t="shared" si="131"/>
        <v>477081.59999999998</v>
      </c>
      <c r="G144" s="22">
        <f>SUM(G146:G158)</f>
        <v>93567.6</v>
      </c>
      <c r="H144" s="22">
        <f t="shared" ref="H144" si="172">SUM(H146:H158)</f>
        <v>368258.8</v>
      </c>
      <c r="I144" s="22">
        <f>SUM(I146:I158)</f>
        <v>15255.2</v>
      </c>
      <c r="J144" s="22">
        <f t="shared" si="171"/>
        <v>449695.2</v>
      </c>
      <c r="K144" s="22">
        <f>SUM(K147:K158)</f>
        <v>78070.600000000006</v>
      </c>
      <c r="L144" s="22">
        <f>SUM(L146:L158)</f>
        <v>357366.9</v>
      </c>
      <c r="M144" s="22">
        <f t="shared" ref="M144" si="173">SUM(M147:M158)</f>
        <v>14257.7</v>
      </c>
      <c r="N144" s="22">
        <f t="shared" si="169"/>
        <v>425285.5</v>
      </c>
      <c r="O144" s="22">
        <f>SUM(O146:O158)</f>
        <v>27486.2</v>
      </c>
      <c r="P144" s="22">
        <f>SUM(P146:P158)</f>
        <v>397040.5</v>
      </c>
      <c r="Q144" s="22">
        <f t="shared" ref="Q144" si="174">SUM(Q146:Q158)</f>
        <v>758.8</v>
      </c>
      <c r="R144" s="22">
        <f t="shared" si="170"/>
        <v>0</v>
      </c>
      <c r="S144" s="22">
        <f>SUM(S146:S158)</f>
        <v>0</v>
      </c>
      <c r="T144" s="22">
        <f t="shared" ref="T144:U144" si="175">SUM(T146:T158)</f>
        <v>0</v>
      </c>
      <c r="U144" s="22">
        <f t="shared" si="175"/>
        <v>0</v>
      </c>
      <c r="V144" s="29">
        <f t="shared" si="87"/>
        <v>0.94299999999999995</v>
      </c>
    </row>
    <row r="145" spans="1:22" ht="18.75">
      <c r="A145" s="10"/>
      <c r="B145" s="23" t="s">
        <v>14</v>
      </c>
      <c r="C145" s="46"/>
      <c r="D145" s="46"/>
      <c r="E145" s="46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9"/>
    </row>
    <row r="146" spans="1:22" ht="76.5" customHeight="1">
      <c r="A146" s="10"/>
      <c r="B146" s="53" t="s">
        <v>309</v>
      </c>
      <c r="C146" s="66" t="s">
        <v>211</v>
      </c>
      <c r="D146" s="66" t="s">
        <v>78</v>
      </c>
      <c r="E146" s="65" t="s">
        <v>308</v>
      </c>
      <c r="F146" s="22">
        <f t="shared" si="131"/>
        <v>15000</v>
      </c>
      <c r="G146" s="58"/>
      <c r="H146" s="58">
        <v>15000</v>
      </c>
      <c r="I146" s="22"/>
      <c r="J146" s="22">
        <f>SUM(K146:M146)</f>
        <v>15000</v>
      </c>
      <c r="K146" s="58"/>
      <c r="L146" s="58">
        <v>15000</v>
      </c>
      <c r="M146" s="22"/>
      <c r="N146" s="22">
        <f t="shared" ref="N146:N156" si="176">O146+P146+Q146</f>
        <v>0</v>
      </c>
      <c r="O146" s="22"/>
      <c r="P146" s="22"/>
      <c r="Q146" s="22"/>
      <c r="R146" s="22">
        <f t="shared" ref="R146:R156" si="177">S146+T146+U146</f>
        <v>0</v>
      </c>
      <c r="S146" s="22"/>
      <c r="T146" s="22"/>
      <c r="U146" s="22"/>
      <c r="V146" s="29">
        <f t="shared" si="87"/>
        <v>1</v>
      </c>
    </row>
    <row r="147" spans="1:22" ht="37.5" customHeight="1">
      <c r="A147" s="30"/>
      <c r="B147" s="32" t="s">
        <v>116</v>
      </c>
      <c r="C147" s="27" t="s">
        <v>191</v>
      </c>
      <c r="D147" s="27" t="s">
        <v>115</v>
      </c>
      <c r="E147" s="26" t="s">
        <v>117</v>
      </c>
      <c r="F147" s="22">
        <f t="shared" si="131"/>
        <v>191042.9</v>
      </c>
      <c r="G147" s="58">
        <v>5731.4</v>
      </c>
      <c r="H147" s="58">
        <v>185311.5</v>
      </c>
      <c r="I147" s="22"/>
      <c r="J147" s="22">
        <f t="shared" ref="J147:J155" si="178">K147+L147+M147</f>
        <v>191042.8</v>
      </c>
      <c r="K147" s="58">
        <v>5731.3</v>
      </c>
      <c r="L147" s="58">
        <v>185311.5</v>
      </c>
      <c r="M147" s="22"/>
      <c r="N147" s="22">
        <f t="shared" si="176"/>
        <v>254557.4</v>
      </c>
      <c r="O147" s="58">
        <v>7636.7</v>
      </c>
      <c r="P147" s="58">
        <v>246920.7</v>
      </c>
      <c r="Q147" s="22"/>
      <c r="R147" s="22">
        <f t="shared" si="177"/>
        <v>0</v>
      </c>
      <c r="S147" s="22"/>
      <c r="T147" s="22"/>
      <c r="U147" s="22"/>
      <c r="V147" s="29">
        <f t="shared" si="87"/>
        <v>1</v>
      </c>
    </row>
    <row r="148" spans="1:22" ht="36.75" customHeight="1">
      <c r="A148" s="30"/>
      <c r="B148" s="32" t="s">
        <v>207</v>
      </c>
      <c r="C148" s="26" t="s">
        <v>177</v>
      </c>
      <c r="D148" s="27" t="s">
        <v>16</v>
      </c>
      <c r="E148" s="26" t="s">
        <v>209</v>
      </c>
      <c r="F148" s="22">
        <f t="shared" si="131"/>
        <v>26629.4</v>
      </c>
      <c r="G148" s="58">
        <v>3288.7</v>
      </c>
      <c r="H148" s="58">
        <v>22009.200000000001</v>
      </c>
      <c r="I148" s="58">
        <v>1331.5</v>
      </c>
      <c r="J148" s="22">
        <f t="shared" si="178"/>
        <v>24462.400000000001</v>
      </c>
      <c r="K148" s="58">
        <v>3021.1</v>
      </c>
      <c r="L148" s="58">
        <v>20218.2</v>
      </c>
      <c r="M148" s="58">
        <v>1223.0999999999999</v>
      </c>
      <c r="N148" s="22">
        <f t="shared" si="176"/>
        <v>50706.7</v>
      </c>
      <c r="O148" s="58">
        <v>6591.9</v>
      </c>
      <c r="P148" s="58">
        <v>44114.8</v>
      </c>
      <c r="Q148" s="58"/>
      <c r="R148" s="22">
        <f t="shared" si="177"/>
        <v>0</v>
      </c>
      <c r="S148" s="58"/>
      <c r="T148" s="58"/>
      <c r="U148" s="58"/>
      <c r="V148" s="29">
        <f t="shared" si="87"/>
        <v>0.91900000000000004</v>
      </c>
    </row>
    <row r="149" spans="1:22" ht="36.75" customHeight="1">
      <c r="A149" s="30"/>
      <c r="B149" s="32" t="s">
        <v>277</v>
      </c>
      <c r="C149" s="26" t="s">
        <v>177</v>
      </c>
      <c r="D149" s="27" t="s">
        <v>16</v>
      </c>
      <c r="E149" s="26" t="s">
        <v>276</v>
      </c>
      <c r="F149" s="22">
        <f t="shared" si="131"/>
        <v>61634.6</v>
      </c>
      <c r="G149" s="58">
        <v>7865.1</v>
      </c>
      <c r="H149" s="58">
        <v>52635.4</v>
      </c>
      <c r="I149" s="58">
        <v>1134.0999999999999</v>
      </c>
      <c r="J149" s="22">
        <f t="shared" si="178"/>
        <v>51013</v>
      </c>
      <c r="K149" s="58">
        <v>6505.2</v>
      </c>
      <c r="L149" s="58">
        <v>43534.5</v>
      </c>
      <c r="M149" s="58">
        <v>973.3</v>
      </c>
      <c r="N149" s="22">
        <f t="shared" si="176"/>
        <v>7994.9</v>
      </c>
      <c r="O149" s="58">
        <v>7991.9</v>
      </c>
      <c r="P149" s="58">
        <v>3</v>
      </c>
      <c r="Q149" s="58">
        <v>0</v>
      </c>
      <c r="R149" s="22">
        <f t="shared" si="177"/>
        <v>0</v>
      </c>
      <c r="S149" s="58"/>
      <c r="T149" s="58"/>
      <c r="U149" s="58"/>
      <c r="V149" s="29">
        <f t="shared" si="87"/>
        <v>0.82799999999999996</v>
      </c>
    </row>
    <row r="150" spans="1:22" ht="36.75" customHeight="1">
      <c r="A150" s="30"/>
      <c r="B150" s="32" t="s">
        <v>316</v>
      </c>
      <c r="C150" s="26" t="s">
        <v>177</v>
      </c>
      <c r="D150" s="27" t="s">
        <v>16</v>
      </c>
      <c r="E150" s="26" t="s">
        <v>315</v>
      </c>
      <c r="F150" s="22">
        <f t="shared" si="131"/>
        <v>105.9</v>
      </c>
      <c r="G150" s="58">
        <v>105.9</v>
      </c>
      <c r="H150" s="58"/>
      <c r="I150" s="58"/>
      <c r="J150" s="22">
        <f t="shared" si="178"/>
        <v>0</v>
      </c>
      <c r="K150" s="58"/>
      <c r="L150" s="58"/>
      <c r="M150" s="58"/>
      <c r="N150" s="22">
        <f t="shared" si="176"/>
        <v>0</v>
      </c>
      <c r="O150" s="58"/>
      <c r="P150" s="58"/>
      <c r="Q150" s="58"/>
      <c r="R150" s="22">
        <f t="shared" si="177"/>
        <v>0</v>
      </c>
      <c r="S150" s="58"/>
      <c r="T150" s="58"/>
      <c r="U150" s="58"/>
      <c r="V150" s="29">
        <f t="shared" ref="V150:V201" si="179">J150/F150</f>
        <v>0</v>
      </c>
    </row>
    <row r="151" spans="1:22" ht="96" customHeight="1">
      <c r="A151" s="30"/>
      <c r="B151" s="32" t="s">
        <v>152</v>
      </c>
      <c r="C151" s="26" t="s">
        <v>211</v>
      </c>
      <c r="D151" s="27" t="s">
        <v>78</v>
      </c>
      <c r="E151" s="26" t="s">
        <v>151</v>
      </c>
      <c r="F151" s="22">
        <f t="shared" si="131"/>
        <v>0</v>
      </c>
      <c r="G151" s="58">
        <v>0</v>
      </c>
      <c r="H151" s="58">
        <v>0</v>
      </c>
      <c r="I151" s="58"/>
      <c r="J151" s="22">
        <f t="shared" si="178"/>
        <v>0</v>
      </c>
      <c r="K151" s="58"/>
      <c r="L151" s="58"/>
      <c r="M151" s="58"/>
      <c r="N151" s="22">
        <f t="shared" si="176"/>
        <v>18657.900000000001</v>
      </c>
      <c r="O151" s="58">
        <v>1492.6</v>
      </c>
      <c r="P151" s="58">
        <v>17165.3</v>
      </c>
      <c r="Q151" s="58"/>
      <c r="R151" s="22">
        <f t="shared" si="177"/>
        <v>0</v>
      </c>
      <c r="S151" s="58"/>
      <c r="T151" s="58"/>
      <c r="U151" s="58"/>
      <c r="V151" s="29" t="e">
        <f t="shared" si="179"/>
        <v>#DIV/0!</v>
      </c>
    </row>
    <row r="152" spans="1:22" ht="53.25" customHeight="1">
      <c r="A152" s="30"/>
      <c r="B152" s="32" t="s">
        <v>154</v>
      </c>
      <c r="C152" s="26" t="s">
        <v>211</v>
      </c>
      <c r="D152" s="27" t="s">
        <v>78</v>
      </c>
      <c r="E152" s="26" t="s">
        <v>153</v>
      </c>
      <c r="F152" s="22">
        <f t="shared" ref="F152:F154" si="180">G152+H152+I152</f>
        <v>31310.6</v>
      </c>
      <c r="G152" s="58">
        <v>708.5</v>
      </c>
      <c r="H152" s="58">
        <v>22908.2</v>
      </c>
      <c r="I152" s="58">
        <v>7693.9</v>
      </c>
      <c r="J152" s="22">
        <f t="shared" ref="J152:J154" si="181">K152+L152+M152</f>
        <v>31310.6</v>
      </c>
      <c r="K152" s="58">
        <v>708.5</v>
      </c>
      <c r="L152" s="58">
        <v>22908.2</v>
      </c>
      <c r="M152" s="58">
        <v>7693.9</v>
      </c>
      <c r="N152" s="22">
        <f t="shared" ref="N152:N154" si="182">O152+P152+Q152</f>
        <v>0</v>
      </c>
      <c r="O152" s="58">
        <v>0</v>
      </c>
      <c r="P152" s="58">
        <v>0</v>
      </c>
      <c r="Q152" s="58"/>
      <c r="R152" s="22">
        <f t="shared" ref="R152:R154" si="183">S152+T152+U152</f>
        <v>0</v>
      </c>
      <c r="S152" s="58"/>
      <c r="T152" s="58"/>
      <c r="U152" s="58"/>
      <c r="V152" s="29">
        <f t="shared" si="179"/>
        <v>1</v>
      </c>
    </row>
    <row r="153" spans="1:22" ht="39.75" customHeight="1">
      <c r="A153" s="30"/>
      <c r="B153" s="32" t="s">
        <v>280</v>
      </c>
      <c r="C153" s="26" t="s">
        <v>211</v>
      </c>
      <c r="D153" s="27" t="s">
        <v>78</v>
      </c>
      <c r="E153" s="26" t="s">
        <v>278</v>
      </c>
      <c r="F153" s="22">
        <f t="shared" si="180"/>
        <v>0</v>
      </c>
      <c r="G153" s="58">
        <v>0</v>
      </c>
      <c r="H153" s="58">
        <v>0</v>
      </c>
      <c r="I153" s="58"/>
      <c r="J153" s="22">
        <f t="shared" si="181"/>
        <v>0</v>
      </c>
      <c r="K153" s="58"/>
      <c r="L153" s="58"/>
      <c r="M153" s="58"/>
      <c r="N153" s="22">
        <f t="shared" si="182"/>
        <v>54502.9</v>
      </c>
      <c r="O153" s="58">
        <v>1635.1</v>
      </c>
      <c r="P153" s="58">
        <v>52867.8</v>
      </c>
      <c r="Q153" s="58"/>
      <c r="R153" s="22">
        <f t="shared" si="183"/>
        <v>0</v>
      </c>
      <c r="S153" s="58"/>
      <c r="T153" s="58"/>
      <c r="U153" s="58"/>
      <c r="V153" s="29" t="e">
        <f t="shared" si="179"/>
        <v>#DIV/0!</v>
      </c>
    </row>
    <row r="154" spans="1:22" ht="50.25" customHeight="1">
      <c r="A154" s="30"/>
      <c r="B154" s="32" t="s">
        <v>281</v>
      </c>
      <c r="C154" s="26" t="s">
        <v>211</v>
      </c>
      <c r="D154" s="27" t="s">
        <v>78</v>
      </c>
      <c r="E154" s="26" t="s">
        <v>279</v>
      </c>
      <c r="F154" s="22">
        <f t="shared" si="180"/>
        <v>19454.5</v>
      </c>
      <c r="G154" s="58">
        <v>583.6</v>
      </c>
      <c r="H154" s="58">
        <v>18870.900000000001</v>
      </c>
      <c r="I154" s="58"/>
      <c r="J154" s="22">
        <f t="shared" si="181"/>
        <v>19454.5</v>
      </c>
      <c r="K154" s="58">
        <v>583.6</v>
      </c>
      <c r="L154" s="58">
        <v>18870.900000000001</v>
      </c>
      <c r="M154" s="58"/>
      <c r="N154" s="22">
        <f t="shared" si="182"/>
        <v>14053.9</v>
      </c>
      <c r="O154" s="58">
        <v>421.6</v>
      </c>
      <c r="P154" s="58">
        <v>13632.3</v>
      </c>
      <c r="Q154" s="58"/>
      <c r="R154" s="22">
        <f t="shared" si="183"/>
        <v>0</v>
      </c>
      <c r="S154" s="58"/>
      <c r="T154" s="58"/>
      <c r="U154" s="58"/>
      <c r="V154" s="29">
        <f t="shared" si="179"/>
        <v>1</v>
      </c>
    </row>
    <row r="155" spans="1:22" ht="52.5" customHeight="1">
      <c r="A155" s="30"/>
      <c r="B155" s="32" t="s">
        <v>208</v>
      </c>
      <c r="C155" s="26" t="s">
        <v>211</v>
      </c>
      <c r="D155" s="27" t="s">
        <v>78</v>
      </c>
      <c r="E155" s="26" t="s">
        <v>210</v>
      </c>
      <c r="F155" s="22">
        <f t="shared" si="131"/>
        <v>34392.199999999997</v>
      </c>
      <c r="G155" s="58">
        <v>1015.4</v>
      </c>
      <c r="H155" s="58">
        <v>32830</v>
      </c>
      <c r="I155" s="58">
        <v>546.79999999999995</v>
      </c>
      <c r="J155" s="22">
        <f t="shared" si="178"/>
        <v>34392.199999999997</v>
      </c>
      <c r="K155" s="58">
        <v>1015.4</v>
      </c>
      <c r="L155" s="58">
        <v>32830</v>
      </c>
      <c r="M155" s="58">
        <v>546.79999999999995</v>
      </c>
      <c r="N155" s="22">
        <f t="shared" si="176"/>
        <v>17631.599999999999</v>
      </c>
      <c r="O155" s="58">
        <v>881.6</v>
      </c>
      <c r="P155" s="58">
        <v>16750</v>
      </c>
      <c r="Q155" s="58"/>
      <c r="R155" s="22">
        <f t="shared" si="177"/>
        <v>0</v>
      </c>
      <c r="S155" s="58"/>
      <c r="T155" s="58"/>
      <c r="U155" s="58"/>
      <c r="V155" s="29">
        <f t="shared" si="179"/>
        <v>1</v>
      </c>
    </row>
    <row r="156" spans="1:22" ht="68.25" customHeight="1">
      <c r="A156" s="30"/>
      <c r="B156" s="32" t="s">
        <v>283</v>
      </c>
      <c r="C156" s="26" t="s">
        <v>177</v>
      </c>
      <c r="D156" s="27" t="s">
        <v>16</v>
      </c>
      <c r="E156" s="26" t="s">
        <v>282</v>
      </c>
      <c r="F156" s="22">
        <f t="shared" si="131"/>
        <v>22617.8</v>
      </c>
      <c r="G156" s="58">
        <v>2793.3</v>
      </c>
      <c r="H156" s="58">
        <v>18693.599999999999</v>
      </c>
      <c r="I156" s="58">
        <v>1130.9000000000001</v>
      </c>
      <c r="J156" s="22">
        <f>SUM(K156:M156)</f>
        <v>22602.7</v>
      </c>
      <c r="K156" s="58">
        <v>2793.3</v>
      </c>
      <c r="L156" s="58">
        <v>18693.599999999999</v>
      </c>
      <c r="M156" s="58">
        <v>1115.8</v>
      </c>
      <c r="N156" s="22">
        <f t="shared" si="176"/>
        <v>6759.4</v>
      </c>
      <c r="O156" s="58">
        <v>834.8</v>
      </c>
      <c r="P156" s="58">
        <v>5586.6</v>
      </c>
      <c r="Q156" s="58">
        <v>338</v>
      </c>
      <c r="R156" s="22">
        <f t="shared" si="177"/>
        <v>0</v>
      </c>
      <c r="S156" s="58"/>
      <c r="T156" s="58"/>
      <c r="U156" s="58"/>
      <c r="V156" s="29">
        <f t="shared" si="179"/>
        <v>0.999</v>
      </c>
    </row>
    <row r="157" spans="1:22" ht="52.5" customHeight="1">
      <c r="A157" s="30"/>
      <c r="B157" s="32" t="s">
        <v>232</v>
      </c>
      <c r="C157" s="26" t="s">
        <v>211</v>
      </c>
      <c r="D157" s="27" t="s">
        <v>78</v>
      </c>
      <c r="E157" s="26" t="s">
        <v>233</v>
      </c>
      <c r="F157" s="22">
        <f t="shared" ref="F157:F158" si="184">G157+H157+I157</f>
        <v>10182.4</v>
      </c>
      <c r="G157" s="58">
        <v>10000</v>
      </c>
      <c r="H157" s="58"/>
      <c r="I157" s="58">
        <v>182.4</v>
      </c>
      <c r="J157" s="22">
        <f t="shared" ref="J157:J158" si="185">K157+L157+M157</f>
        <v>10182.4</v>
      </c>
      <c r="K157" s="58">
        <v>10000</v>
      </c>
      <c r="L157" s="58"/>
      <c r="M157" s="58">
        <v>182.4</v>
      </c>
      <c r="N157" s="22">
        <f t="shared" ref="N157:N158" si="186">O157+P157+Q157</f>
        <v>0</v>
      </c>
      <c r="O157" s="58">
        <v>0</v>
      </c>
      <c r="P157" s="58"/>
      <c r="Q157" s="58"/>
      <c r="R157" s="22">
        <f t="shared" ref="R157:R158" si="187">S157+T157+U157</f>
        <v>0</v>
      </c>
      <c r="S157" s="58"/>
      <c r="T157" s="58"/>
      <c r="U157" s="58"/>
      <c r="V157" s="29">
        <f t="shared" si="179"/>
        <v>1</v>
      </c>
    </row>
    <row r="158" spans="1:22" ht="68.25" customHeight="1">
      <c r="A158" s="30"/>
      <c r="B158" s="32" t="s">
        <v>342</v>
      </c>
      <c r="C158" s="26" t="s">
        <v>177</v>
      </c>
      <c r="D158" s="27" t="s">
        <v>16</v>
      </c>
      <c r="E158" s="26" t="s">
        <v>341</v>
      </c>
      <c r="F158" s="22">
        <f t="shared" si="184"/>
        <v>64711.3</v>
      </c>
      <c r="G158" s="58">
        <v>61475.7</v>
      </c>
      <c r="H158" s="58">
        <v>0</v>
      </c>
      <c r="I158" s="58">
        <v>3235.6</v>
      </c>
      <c r="J158" s="22">
        <f t="shared" si="185"/>
        <v>50234.6</v>
      </c>
      <c r="K158" s="58">
        <v>47712.2</v>
      </c>
      <c r="L158" s="58"/>
      <c r="M158" s="58">
        <v>2522.4</v>
      </c>
      <c r="N158" s="22">
        <f t="shared" si="186"/>
        <v>420.8</v>
      </c>
      <c r="O158" s="58"/>
      <c r="P158" s="58"/>
      <c r="Q158" s="58">
        <v>420.8</v>
      </c>
      <c r="R158" s="22">
        <f t="shared" si="187"/>
        <v>0</v>
      </c>
      <c r="S158" s="58"/>
      <c r="T158" s="58"/>
      <c r="U158" s="58"/>
      <c r="V158" s="29">
        <f t="shared" si="179"/>
        <v>0.77600000000000002</v>
      </c>
    </row>
    <row r="159" spans="1:22" ht="33">
      <c r="A159" s="19" t="s">
        <v>79</v>
      </c>
      <c r="B159" s="39" t="s">
        <v>80</v>
      </c>
      <c r="C159" s="51" t="s">
        <v>12</v>
      </c>
      <c r="D159" s="51" t="s">
        <v>12</v>
      </c>
      <c r="E159" s="51" t="s">
        <v>12</v>
      </c>
      <c r="F159" s="22">
        <f t="shared" si="131"/>
        <v>23176.7</v>
      </c>
      <c r="G159" s="22">
        <f>SUM(G161:G163)</f>
        <v>21976.7</v>
      </c>
      <c r="H159" s="22">
        <f>SUM(H161:H163)</f>
        <v>1200</v>
      </c>
      <c r="I159" s="22">
        <f>SUM(I161:I163)</f>
        <v>0</v>
      </c>
      <c r="J159" s="22">
        <f t="shared" ref="J159" si="188">K159+L159+M159</f>
        <v>23176.7</v>
      </c>
      <c r="K159" s="22">
        <f>SUM(K161:K163)</f>
        <v>21976.7</v>
      </c>
      <c r="L159" s="22">
        <f>SUM(L161:L163)</f>
        <v>1200</v>
      </c>
      <c r="M159" s="22">
        <f>SUM(M161:M163)</f>
        <v>0</v>
      </c>
      <c r="N159" s="22">
        <f t="shared" ref="N159" si="189">O159+P159+Q159</f>
        <v>15379.3</v>
      </c>
      <c r="O159" s="22">
        <f>SUM(O161:O163)</f>
        <v>14179.3</v>
      </c>
      <c r="P159" s="22">
        <f>SUM(P161:P163)</f>
        <v>1200</v>
      </c>
      <c r="Q159" s="22">
        <f>SUM(Q161:Q163)</f>
        <v>0</v>
      </c>
      <c r="R159" s="22">
        <f t="shared" ref="R159" si="190">S159+T159+U159</f>
        <v>0</v>
      </c>
      <c r="S159" s="22">
        <f>SUM(S161:S163)</f>
        <v>0</v>
      </c>
      <c r="T159" s="22">
        <f>SUM(T161:T163)</f>
        <v>0</v>
      </c>
      <c r="U159" s="22">
        <f>SUM(U161:U163)</f>
        <v>0</v>
      </c>
      <c r="V159" s="29">
        <f t="shared" si="179"/>
        <v>1</v>
      </c>
    </row>
    <row r="160" spans="1:22" ht="18.75">
      <c r="A160" s="30"/>
      <c r="B160" s="50" t="s">
        <v>14</v>
      </c>
      <c r="C160" s="24"/>
      <c r="D160" s="33"/>
      <c r="E160" s="24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9"/>
    </row>
    <row r="161" spans="1:101" ht="51.75" customHeight="1">
      <c r="A161" s="30"/>
      <c r="B161" s="32" t="s">
        <v>81</v>
      </c>
      <c r="C161" s="26" t="s">
        <v>211</v>
      </c>
      <c r="D161" s="27" t="s">
        <v>78</v>
      </c>
      <c r="E161" s="26" t="s">
        <v>129</v>
      </c>
      <c r="F161" s="22">
        <f t="shared" si="131"/>
        <v>18797.400000000001</v>
      </c>
      <c r="G161" s="58">
        <v>18797.400000000001</v>
      </c>
      <c r="H161" s="58"/>
      <c r="I161" s="58"/>
      <c r="J161" s="22">
        <f>K161+L161+M161</f>
        <v>18797.400000000001</v>
      </c>
      <c r="K161" s="58">
        <v>18797.400000000001</v>
      </c>
      <c r="L161" s="58"/>
      <c r="M161" s="58"/>
      <c r="N161" s="22">
        <f t="shared" ref="N161:N168" si="191">O161+P161+Q161</f>
        <v>13000</v>
      </c>
      <c r="O161" s="58">
        <v>13000</v>
      </c>
      <c r="P161" s="58"/>
      <c r="Q161" s="58"/>
      <c r="R161" s="22">
        <f>S161+T161+U161</f>
        <v>0</v>
      </c>
      <c r="S161" s="58"/>
      <c r="T161" s="58"/>
      <c r="U161" s="58"/>
      <c r="V161" s="29">
        <f t="shared" si="179"/>
        <v>1</v>
      </c>
    </row>
    <row r="162" spans="1:101" ht="55.5" customHeight="1">
      <c r="A162" s="30"/>
      <c r="B162" s="32" t="s">
        <v>156</v>
      </c>
      <c r="C162" s="26" t="s">
        <v>211</v>
      </c>
      <c r="D162" s="27" t="s">
        <v>78</v>
      </c>
      <c r="E162" s="26" t="s">
        <v>155</v>
      </c>
      <c r="F162" s="22">
        <f t="shared" si="131"/>
        <v>1379.3</v>
      </c>
      <c r="G162" s="58">
        <v>179.3</v>
      </c>
      <c r="H162" s="58">
        <v>1200</v>
      </c>
      <c r="I162" s="58"/>
      <c r="J162" s="22">
        <f>K162+L162+M162</f>
        <v>1379.3</v>
      </c>
      <c r="K162" s="58">
        <v>179.3</v>
      </c>
      <c r="L162" s="58">
        <v>1200</v>
      </c>
      <c r="M162" s="58"/>
      <c r="N162" s="22">
        <f t="shared" si="191"/>
        <v>1379.3</v>
      </c>
      <c r="O162" s="58">
        <v>179.3</v>
      </c>
      <c r="P162" s="58">
        <v>1200</v>
      </c>
      <c r="Q162" s="58"/>
      <c r="R162" s="22">
        <f>S162+T162+U162</f>
        <v>0</v>
      </c>
      <c r="S162" s="58"/>
      <c r="T162" s="58"/>
      <c r="U162" s="58"/>
      <c r="V162" s="29">
        <f t="shared" si="179"/>
        <v>1</v>
      </c>
    </row>
    <row r="163" spans="1:101" ht="108.75" customHeight="1">
      <c r="A163" s="30"/>
      <c r="B163" s="32" t="s">
        <v>131</v>
      </c>
      <c r="C163" s="26" t="s">
        <v>211</v>
      </c>
      <c r="D163" s="27" t="s">
        <v>78</v>
      </c>
      <c r="E163" s="26" t="s">
        <v>130</v>
      </c>
      <c r="F163" s="22">
        <f t="shared" si="131"/>
        <v>3000</v>
      </c>
      <c r="G163" s="58">
        <v>3000</v>
      </c>
      <c r="H163" s="58"/>
      <c r="I163" s="58">
        <v>0</v>
      </c>
      <c r="J163" s="22">
        <f>K163+L163+M163</f>
        <v>3000</v>
      </c>
      <c r="K163" s="58">
        <v>3000</v>
      </c>
      <c r="L163" s="58"/>
      <c r="M163" s="58"/>
      <c r="N163" s="22">
        <f t="shared" si="191"/>
        <v>1000</v>
      </c>
      <c r="O163" s="58">
        <v>1000</v>
      </c>
      <c r="P163" s="58"/>
      <c r="Q163" s="58">
        <v>0</v>
      </c>
      <c r="R163" s="22">
        <f>S163+T163+U163</f>
        <v>0</v>
      </c>
      <c r="S163" s="58"/>
      <c r="T163" s="58"/>
      <c r="U163" s="58">
        <v>0</v>
      </c>
      <c r="V163" s="29">
        <f t="shared" si="179"/>
        <v>1</v>
      </c>
    </row>
    <row r="164" spans="1:101" ht="2.25" hidden="1" customHeight="1">
      <c r="A164" s="19" t="s">
        <v>142</v>
      </c>
      <c r="B164" s="39" t="s">
        <v>223</v>
      </c>
      <c r="C164" s="51" t="s">
        <v>12</v>
      </c>
      <c r="D164" s="51" t="s">
        <v>12</v>
      </c>
      <c r="E164" s="51" t="s">
        <v>12</v>
      </c>
      <c r="F164" s="22">
        <f t="shared" ref="F164" si="192">G164+H164+I164</f>
        <v>0</v>
      </c>
      <c r="G164" s="22">
        <f>SUM(G166)</f>
        <v>0</v>
      </c>
      <c r="H164" s="22">
        <f t="shared" ref="H164:I164" si="193">SUM(H166)</f>
        <v>0</v>
      </c>
      <c r="I164" s="22">
        <f t="shared" si="193"/>
        <v>0</v>
      </c>
      <c r="J164" s="22">
        <f t="shared" ref="J164" si="194">K164+L164+M164</f>
        <v>0</v>
      </c>
      <c r="K164" s="22">
        <f>SUM(K166)</f>
        <v>0</v>
      </c>
      <c r="L164" s="22">
        <f t="shared" ref="L164:M164" si="195">SUM(L166)</f>
        <v>0</v>
      </c>
      <c r="M164" s="22">
        <f t="shared" si="195"/>
        <v>0</v>
      </c>
      <c r="N164" s="22">
        <f t="shared" si="191"/>
        <v>0</v>
      </c>
      <c r="O164" s="22">
        <f>SUM(O166)</f>
        <v>0</v>
      </c>
      <c r="P164" s="22">
        <f t="shared" ref="P164:Q164" si="196">SUM(P166)</f>
        <v>0</v>
      </c>
      <c r="Q164" s="22">
        <f t="shared" si="196"/>
        <v>0</v>
      </c>
      <c r="R164" s="22">
        <f>S164+T164+U164</f>
        <v>0</v>
      </c>
      <c r="S164" s="22">
        <f>SUM(S166)</f>
        <v>0</v>
      </c>
      <c r="T164" s="22">
        <f t="shared" ref="T164:U164" si="197">SUM(T166)</f>
        <v>0</v>
      </c>
      <c r="U164" s="22">
        <f t="shared" si="197"/>
        <v>0</v>
      </c>
      <c r="V164" s="29" t="e">
        <f t="shared" si="179"/>
        <v>#DIV/0!</v>
      </c>
    </row>
    <row r="165" spans="1:101" ht="1.5" hidden="1" customHeight="1">
      <c r="A165" s="30"/>
      <c r="B165" s="50" t="s">
        <v>14</v>
      </c>
      <c r="C165" s="24"/>
      <c r="D165" s="33"/>
      <c r="E165" s="24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9"/>
    </row>
    <row r="166" spans="1:101" ht="1.5" hidden="1" customHeight="1">
      <c r="A166" s="30"/>
      <c r="B166" s="32"/>
      <c r="C166" s="26"/>
      <c r="D166" s="27"/>
      <c r="E166" s="26"/>
      <c r="F166" s="22">
        <f t="shared" ref="F166" si="198">G166+H166+I166</f>
        <v>0</v>
      </c>
      <c r="G166" s="58"/>
      <c r="H166" s="58"/>
      <c r="I166" s="58"/>
      <c r="J166" s="22">
        <f>K166+L166+M166</f>
        <v>0</v>
      </c>
      <c r="K166" s="58"/>
      <c r="L166" s="58"/>
      <c r="M166" s="58"/>
      <c r="N166" s="22">
        <f t="shared" ref="N166" si="199">O166+P166+Q166</f>
        <v>0</v>
      </c>
      <c r="O166" s="58"/>
      <c r="P166" s="58"/>
      <c r="Q166" s="58"/>
      <c r="R166" s="22">
        <f>S166+T166+U166</f>
        <v>0</v>
      </c>
      <c r="S166" s="58"/>
      <c r="T166" s="58"/>
      <c r="U166" s="58"/>
      <c r="V166" s="29" t="e">
        <f t="shared" si="179"/>
        <v>#DIV/0!</v>
      </c>
    </row>
    <row r="167" spans="1:101" s="54" customFormat="1" ht="74.25" customHeight="1">
      <c r="A167" s="14" t="s">
        <v>82</v>
      </c>
      <c r="B167" s="49" t="s">
        <v>83</v>
      </c>
      <c r="C167" s="16" t="s">
        <v>12</v>
      </c>
      <c r="D167" s="16" t="s">
        <v>12</v>
      </c>
      <c r="E167" s="16" t="s">
        <v>12</v>
      </c>
      <c r="F167" s="36">
        <f>G167+H167+I167</f>
        <v>153736.79999999999</v>
      </c>
      <c r="G167" s="36">
        <f>G168+G171+G175</f>
        <v>5362.1</v>
      </c>
      <c r="H167" s="36">
        <f>H168+H171+H175</f>
        <v>148374.70000000001</v>
      </c>
      <c r="I167" s="36">
        <f>I168+I171+I175</f>
        <v>0</v>
      </c>
      <c r="J167" s="36">
        <f>K167+L167+M167</f>
        <v>153736.70000000001</v>
      </c>
      <c r="K167" s="36">
        <f>K168+K171+K175</f>
        <v>5362.1</v>
      </c>
      <c r="L167" s="36">
        <f>L168+L171+L175</f>
        <v>148374.6</v>
      </c>
      <c r="M167" s="36">
        <f>M168+M171+M175</f>
        <v>0</v>
      </c>
      <c r="N167" s="36">
        <f>O167+P167+Q167</f>
        <v>175710.1</v>
      </c>
      <c r="O167" s="36">
        <f>O168+O171+O175</f>
        <v>6521.2</v>
      </c>
      <c r="P167" s="36">
        <f>P168+P171+P175</f>
        <v>169188.9</v>
      </c>
      <c r="Q167" s="36">
        <f>Q168+Q171+Q175</f>
        <v>0</v>
      </c>
      <c r="R167" s="36">
        <f t="shared" ref="R167:R168" si="200">S167+T167+U167</f>
        <v>0</v>
      </c>
      <c r="S167" s="36">
        <f>S168+S171+S175</f>
        <v>0</v>
      </c>
      <c r="T167" s="36">
        <f>T168+T171+T175</f>
        <v>0</v>
      </c>
      <c r="U167" s="36">
        <f>U168+U171+U175</f>
        <v>0</v>
      </c>
      <c r="V167" s="37">
        <f t="shared" si="179"/>
        <v>1</v>
      </c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</row>
    <row r="168" spans="1:101" ht="72" customHeight="1">
      <c r="A168" s="7" t="s">
        <v>84</v>
      </c>
      <c r="B168" s="20" t="s">
        <v>212</v>
      </c>
      <c r="C168" s="28" t="s">
        <v>12</v>
      </c>
      <c r="D168" s="28" t="s">
        <v>12</v>
      </c>
      <c r="E168" s="28" t="s">
        <v>12</v>
      </c>
      <c r="F168" s="22">
        <f t="shared" ref="F168:F189" si="201">G168+H168+I168</f>
        <v>9869.9</v>
      </c>
      <c r="G168" s="22">
        <f>SUM(G170:G170)</f>
        <v>296.10000000000002</v>
      </c>
      <c r="H168" s="22">
        <f>SUM(H170:H170)</f>
        <v>9573.7999999999993</v>
      </c>
      <c r="I168" s="22">
        <f>SUM(I170:I170)</f>
        <v>0</v>
      </c>
      <c r="J168" s="22">
        <f t="shared" ref="J168" si="202">K168+L168+M168</f>
        <v>9869.9</v>
      </c>
      <c r="K168" s="22">
        <f>SUM(K170:K170)</f>
        <v>296.10000000000002</v>
      </c>
      <c r="L168" s="22">
        <f>SUM(L170:L170)</f>
        <v>9573.7999999999993</v>
      </c>
      <c r="M168" s="22">
        <f>SUM(M170:M170)</f>
        <v>0</v>
      </c>
      <c r="N168" s="22">
        <f t="shared" si="191"/>
        <v>9869.9</v>
      </c>
      <c r="O168" s="22">
        <f>SUM(O170:O170)</f>
        <v>296.10000000000002</v>
      </c>
      <c r="P168" s="22">
        <f>SUM(P170:P170)</f>
        <v>9573.7999999999993</v>
      </c>
      <c r="Q168" s="22">
        <f>SUM(Q170:Q170)</f>
        <v>0</v>
      </c>
      <c r="R168" s="22">
        <f t="shared" si="200"/>
        <v>0</v>
      </c>
      <c r="S168" s="22">
        <f>SUM(S170:S170)</f>
        <v>0</v>
      </c>
      <c r="T168" s="22">
        <f>SUM(T170:T170)</f>
        <v>0</v>
      </c>
      <c r="U168" s="22">
        <f>SUM(U170:U170)</f>
        <v>0</v>
      </c>
      <c r="V168" s="29">
        <f t="shared" si="179"/>
        <v>1</v>
      </c>
    </row>
    <row r="169" spans="1:101" ht="18.75">
      <c r="A169" s="10"/>
      <c r="B169" s="53" t="s">
        <v>14</v>
      </c>
      <c r="C169" s="46"/>
      <c r="D169" s="46"/>
      <c r="E169" s="46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9"/>
    </row>
    <row r="170" spans="1:101" ht="142.5" customHeight="1">
      <c r="A170" s="40"/>
      <c r="B170" s="60" t="s">
        <v>227</v>
      </c>
      <c r="C170" s="42" t="s">
        <v>214</v>
      </c>
      <c r="D170" s="43" t="s">
        <v>56</v>
      </c>
      <c r="E170" s="42" t="s">
        <v>145</v>
      </c>
      <c r="F170" s="71">
        <f t="shared" si="201"/>
        <v>9869.9</v>
      </c>
      <c r="G170" s="74">
        <v>296.10000000000002</v>
      </c>
      <c r="H170" s="74">
        <v>9573.7999999999993</v>
      </c>
      <c r="I170" s="74"/>
      <c r="J170" s="71">
        <f t="shared" ref="J170:J171" si="203">K170+L170+M170</f>
        <v>9869.9</v>
      </c>
      <c r="K170" s="74">
        <v>296.10000000000002</v>
      </c>
      <c r="L170" s="74">
        <v>9573.7999999999993</v>
      </c>
      <c r="M170" s="74"/>
      <c r="N170" s="71">
        <f t="shared" ref="N170:N171" si="204">O170+P170+Q170</f>
        <v>9869.9</v>
      </c>
      <c r="O170" s="74">
        <v>296.10000000000002</v>
      </c>
      <c r="P170" s="74">
        <v>9573.7999999999993</v>
      </c>
      <c r="Q170" s="74"/>
      <c r="R170" s="71">
        <f t="shared" ref="R170:R171" si="205">S170+T170+U170</f>
        <v>0</v>
      </c>
      <c r="S170" s="74">
        <v>0</v>
      </c>
      <c r="T170" s="74"/>
      <c r="U170" s="74"/>
      <c r="V170" s="29">
        <f t="shared" si="179"/>
        <v>1</v>
      </c>
    </row>
    <row r="171" spans="1:101" ht="50.25" customHeight="1">
      <c r="A171" s="19" t="s">
        <v>85</v>
      </c>
      <c r="B171" s="39" t="s">
        <v>213</v>
      </c>
      <c r="C171" s="21" t="s">
        <v>12</v>
      </c>
      <c r="D171" s="21" t="s">
        <v>12</v>
      </c>
      <c r="E171" s="21" t="s">
        <v>12</v>
      </c>
      <c r="F171" s="22">
        <f>G171+H171+I171</f>
        <v>29963</v>
      </c>
      <c r="G171" s="22">
        <f>SUM(G173:G174)</f>
        <v>898.9</v>
      </c>
      <c r="H171" s="22">
        <f>SUM(H173:H174)</f>
        <v>29064.1</v>
      </c>
      <c r="I171" s="22">
        <f>SUM(I173:I174)</f>
        <v>0</v>
      </c>
      <c r="J171" s="22">
        <f t="shared" si="203"/>
        <v>29962.9</v>
      </c>
      <c r="K171" s="22">
        <f>SUM(K173:K174)</f>
        <v>898.9</v>
      </c>
      <c r="L171" s="22">
        <f>SUM(L173:L174)</f>
        <v>29064</v>
      </c>
      <c r="M171" s="22">
        <f>SUM(M173:M174)</f>
        <v>0</v>
      </c>
      <c r="N171" s="22">
        <f t="shared" si="204"/>
        <v>59890.5</v>
      </c>
      <c r="O171" s="22">
        <f>SUM(O173:O174)</f>
        <v>1796.7</v>
      </c>
      <c r="P171" s="22">
        <f>SUM(P173:P174)</f>
        <v>58093.8</v>
      </c>
      <c r="Q171" s="22">
        <f>SUM(Q173:Q174)</f>
        <v>0</v>
      </c>
      <c r="R171" s="22">
        <f t="shared" si="205"/>
        <v>0</v>
      </c>
      <c r="S171" s="22">
        <f>SUM(S173:S174)</f>
        <v>0</v>
      </c>
      <c r="T171" s="22">
        <f>SUM(T173:T174)</f>
        <v>0</v>
      </c>
      <c r="U171" s="22">
        <f>SUM(U173:U174)</f>
        <v>0</v>
      </c>
      <c r="V171" s="29">
        <f t="shared" si="179"/>
        <v>1</v>
      </c>
    </row>
    <row r="172" spans="1:101" ht="18.75">
      <c r="A172" s="30"/>
      <c r="B172" s="50" t="s">
        <v>14</v>
      </c>
      <c r="C172" s="24"/>
      <c r="D172" s="24"/>
      <c r="E172" s="24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9"/>
    </row>
    <row r="173" spans="1:101" ht="124.5" customHeight="1">
      <c r="A173" s="30"/>
      <c r="B173" s="96" t="s">
        <v>230</v>
      </c>
      <c r="C173" s="42" t="s">
        <v>214</v>
      </c>
      <c r="D173" s="43" t="s">
        <v>56</v>
      </c>
      <c r="E173" s="26" t="s">
        <v>94</v>
      </c>
      <c r="F173" s="22">
        <f t="shared" ref="F173" si="206">G173+H173+I173</f>
        <v>14114.1</v>
      </c>
      <c r="G173" s="58">
        <v>423.4</v>
      </c>
      <c r="H173" s="58">
        <v>13690.7</v>
      </c>
      <c r="I173" s="58"/>
      <c r="J173" s="22">
        <f t="shared" ref="J173" si="207">K173+L173+M173</f>
        <v>14114</v>
      </c>
      <c r="K173" s="58">
        <v>423.4</v>
      </c>
      <c r="L173" s="58">
        <v>13690.6</v>
      </c>
      <c r="M173" s="58"/>
      <c r="N173" s="22">
        <f t="shared" ref="N173" si="208">O173+P173+Q173</f>
        <v>43731.1</v>
      </c>
      <c r="O173" s="58">
        <v>1311.9</v>
      </c>
      <c r="P173" s="58">
        <v>42419.199999999997</v>
      </c>
      <c r="Q173" s="58"/>
      <c r="R173" s="22">
        <f t="shared" ref="R173" si="209">S173+T173+U173</f>
        <v>0</v>
      </c>
      <c r="S173" s="58">
        <v>0</v>
      </c>
      <c r="T173" s="58"/>
      <c r="U173" s="58"/>
      <c r="V173" s="29">
        <f t="shared" si="179"/>
        <v>1</v>
      </c>
    </row>
    <row r="174" spans="1:101" ht="158.25" customHeight="1">
      <c r="A174" s="30"/>
      <c r="B174" s="32" t="s">
        <v>215</v>
      </c>
      <c r="C174" s="42" t="s">
        <v>214</v>
      </c>
      <c r="D174" s="43" t="s">
        <v>56</v>
      </c>
      <c r="E174" s="26" t="s">
        <v>146</v>
      </c>
      <c r="F174" s="22">
        <f t="shared" si="201"/>
        <v>15848.9</v>
      </c>
      <c r="G174" s="58">
        <v>475.5</v>
      </c>
      <c r="H174" s="58">
        <v>15373.4</v>
      </c>
      <c r="I174" s="58"/>
      <c r="J174" s="22">
        <f t="shared" ref="J174" si="210">K174+L174+M174</f>
        <v>15848.9</v>
      </c>
      <c r="K174" s="58">
        <v>475.5</v>
      </c>
      <c r="L174" s="58">
        <v>15373.4</v>
      </c>
      <c r="M174" s="58"/>
      <c r="N174" s="22">
        <f t="shared" ref="N174" si="211">O174+P174+Q174</f>
        <v>16159.4</v>
      </c>
      <c r="O174" s="58">
        <v>484.8</v>
      </c>
      <c r="P174" s="58">
        <v>15674.6</v>
      </c>
      <c r="Q174" s="58"/>
      <c r="R174" s="22">
        <f t="shared" ref="R174" si="212">S174+T174+U174</f>
        <v>0</v>
      </c>
      <c r="S174" s="58">
        <v>0</v>
      </c>
      <c r="T174" s="58"/>
      <c r="U174" s="58"/>
      <c r="V174" s="29">
        <f t="shared" si="179"/>
        <v>1</v>
      </c>
      <c r="X174" s="13"/>
    </row>
    <row r="175" spans="1:101" ht="65.25" customHeight="1">
      <c r="A175" s="7" t="s">
        <v>86</v>
      </c>
      <c r="B175" s="20" t="s">
        <v>226</v>
      </c>
      <c r="C175" s="28" t="s">
        <v>12</v>
      </c>
      <c r="D175" s="55" t="s">
        <v>12</v>
      </c>
      <c r="E175" s="28" t="s">
        <v>12</v>
      </c>
      <c r="F175" s="22">
        <f t="shared" si="201"/>
        <v>113903.9</v>
      </c>
      <c r="G175" s="22">
        <f t="shared" ref="G175:M175" si="213">SUM(G177:G183)</f>
        <v>4167.1000000000004</v>
      </c>
      <c r="H175" s="22">
        <f t="shared" si="213"/>
        <v>109736.8</v>
      </c>
      <c r="I175" s="22">
        <f t="shared" si="213"/>
        <v>0</v>
      </c>
      <c r="J175" s="22">
        <f t="shared" si="213"/>
        <v>113903.9</v>
      </c>
      <c r="K175" s="22">
        <f t="shared" si="213"/>
        <v>4167.1000000000004</v>
      </c>
      <c r="L175" s="22">
        <f t="shared" si="213"/>
        <v>109736.8</v>
      </c>
      <c r="M175" s="22">
        <f t="shared" si="213"/>
        <v>0</v>
      </c>
      <c r="N175" s="22">
        <f t="shared" ref="N175" si="214">O175+P175+Q175</f>
        <v>105949.7</v>
      </c>
      <c r="O175" s="22">
        <f>SUM(O177:O183)</f>
        <v>4428.3999999999996</v>
      </c>
      <c r="P175" s="22">
        <f>SUM(P177:P183)</f>
        <v>101521.3</v>
      </c>
      <c r="Q175" s="22">
        <f>SUM(Q177:Q183)</f>
        <v>0</v>
      </c>
      <c r="R175" s="22">
        <f t="shared" ref="R175" si="215">S175+T175+U175</f>
        <v>0</v>
      </c>
      <c r="S175" s="22">
        <f>SUM(S177:S183)</f>
        <v>0</v>
      </c>
      <c r="T175" s="22">
        <f>SUM(T177:T183)</f>
        <v>0</v>
      </c>
      <c r="U175" s="22">
        <f>SUM(U177:U183)</f>
        <v>0</v>
      </c>
      <c r="V175" s="29">
        <f t="shared" si="179"/>
        <v>1</v>
      </c>
    </row>
    <row r="176" spans="1:101" ht="18.75">
      <c r="A176" s="30"/>
      <c r="B176" s="32" t="s">
        <v>14</v>
      </c>
      <c r="C176" s="24"/>
      <c r="D176" s="33"/>
      <c r="E176" s="24"/>
      <c r="F176" s="22"/>
      <c r="G176" s="58"/>
      <c r="H176" s="58"/>
      <c r="I176" s="58"/>
      <c r="J176" s="22"/>
      <c r="K176" s="58"/>
      <c r="L176" s="58"/>
      <c r="M176" s="58"/>
      <c r="N176" s="22"/>
      <c r="O176" s="58"/>
      <c r="P176" s="58"/>
      <c r="Q176" s="58"/>
      <c r="R176" s="22"/>
      <c r="S176" s="58"/>
      <c r="T176" s="58"/>
      <c r="U176" s="58"/>
      <c r="V176" s="29"/>
    </row>
    <row r="177" spans="1:101" ht="115.5">
      <c r="A177" s="30"/>
      <c r="B177" s="32" t="s">
        <v>216</v>
      </c>
      <c r="C177" s="26" t="s">
        <v>214</v>
      </c>
      <c r="D177" s="27" t="s">
        <v>56</v>
      </c>
      <c r="E177" s="26" t="s">
        <v>136</v>
      </c>
      <c r="F177" s="22">
        <f t="shared" si="201"/>
        <v>24837.1</v>
      </c>
      <c r="G177" s="58">
        <v>745.1</v>
      </c>
      <c r="H177" s="58">
        <v>24092</v>
      </c>
      <c r="I177" s="58"/>
      <c r="J177" s="22">
        <f t="shared" ref="J177:J182" si="216">K177+L177+M177</f>
        <v>24837.1</v>
      </c>
      <c r="K177" s="58">
        <v>745.1</v>
      </c>
      <c r="L177" s="58">
        <v>24092</v>
      </c>
      <c r="M177" s="58"/>
      <c r="N177" s="22">
        <f t="shared" ref="N177:N182" si="217">O177+P177+Q177</f>
        <v>0</v>
      </c>
      <c r="O177" s="58">
        <v>0</v>
      </c>
      <c r="P177" s="58"/>
      <c r="Q177" s="58"/>
      <c r="R177" s="22">
        <f t="shared" ref="R177:R182" si="218">S177+T177+U177</f>
        <v>0</v>
      </c>
      <c r="S177" s="58">
        <v>0</v>
      </c>
      <c r="T177" s="58"/>
      <c r="U177" s="58"/>
      <c r="V177" s="29">
        <f t="shared" si="179"/>
        <v>1</v>
      </c>
    </row>
    <row r="178" spans="1:101" ht="115.5">
      <c r="A178" s="30"/>
      <c r="B178" s="32" t="s">
        <v>217</v>
      </c>
      <c r="C178" s="26" t="s">
        <v>214</v>
      </c>
      <c r="D178" s="27" t="s">
        <v>56</v>
      </c>
      <c r="E178" s="26" t="s">
        <v>147</v>
      </c>
      <c r="F178" s="22">
        <f t="shared" si="201"/>
        <v>24013.8</v>
      </c>
      <c r="G178" s="58">
        <v>720.4</v>
      </c>
      <c r="H178" s="58">
        <v>23293.4</v>
      </c>
      <c r="I178" s="58"/>
      <c r="J178" s="22">
        <f t="shared" si="216"/>
        <v>24013.8</v>
      </c>
      <c r="K178" s="58">
        <v>720.4</v>
      </c>
      <c r="L178" s="58">
        <v>23293.4</v>
      </c>
      <c r="M178" s="58"/>
      <c r="N178" s="22">
        <f t="shared" si="217"/>
        <v>21880.5</v>
      </c>
      <c r="O178" s="58">
        <v>656.4</v>
      </c>
      <c r="P178" s="58">
        <v>21224.1</v>
      </c>
      <c r="Q178" s="58"/>
      <c r="R178" s="22">
        <f t="shared" si="218"/>
        <v>0</v>
      </c>
      <c r="S178" s="58">
        <v>0</v>
      </c>
      <c r="T178" s="58"/>
      <c r="U178" s="58"/>
      <c r="V178" s="29">
        <f t="shared" si="179"/>
        <v>1</v>
      </c>
    </row>
    <row r="179" spans="1:101" ht="84" customHeight="1">
      <c r="A179" s="30"/>
      <c r="B179" s="32" t="s">
        <v>148</v>
      </c>
      <c r="C179" s="26" t="s">
        <v>218</v>
      </c>
      <c r="D179" s="27" t="s">
        <v>169</v>
      </c>
      <c r="E179" s="26" t="s">
        <v>149</v>
      </c>
      <c r="F179" s="22">
        <f t="shared" si="201"/>
        <v>0</v>
      </c>
      <c r="G179" s="58">
        <v>0</v>
      </c>
      <c r="H179" s="58">
        <v>0</v>
      </c>
      <c r="I179" s="58"/>
      <c r="J179" s="22">
        <f t="shared" si="216"/>
        <v>0</v>
      </c>
      <c r="K179" s="58"/>
      <c r="L179" s="58"/>
      <c r="M179" s="58"/>
      <c r="N179" s="22">
        <f t="shared" si="217"/>
        <v>0</v>
      </c>
      <c r="O179" s="58">
        <v>0</v>
      </c>
      <c r="P179" s="58">
        <v>0</v>
      </c>
      <c r="Q179" s="58"/>
      <c r="R179" s="22">
        <f t="shared" si="218"/>
        <v>0</v>
      </c>
      <c r="S179" s="58">
        <v>0</v>
      </c>
      <c r="T179" s="58"/>
      <c r="U179" s="58"/>
      <c r="V179" s="29" t="e">
        <f t="shared" si="179"/>
        <v>#DIV/0!</v>
      </c>
    </row>
    <row r="180" spans="1:101" ht="135" customHeight="1">
      <c r="A180" s="30"/>
      <c r="B180" s="32" t="s">
        <v>287</v>
      </c>
      <c r="C180" s="26" t="s">
        <v>214</v>
      </c>
      <c r="D180" s="27" t="s">
        <v>56</v>
      </c>
      <c r="E180" s="26" t="s">
        <v>286</v>
      </c>
      <c r="F180" s="22">
        <f t="shared" si="201"/>
        <v>14888.3</v>
      </c>
      <c r="G180" s="58">
        <v>446.7</v>
      </c>
      <c r="H180" s="58">
        <v>14441.6</v>
      </c>
      <c r="I180" s="58"/>
      <c r="J180" s="22">
        <f t="shared" si="216"/>
        <v>14888.3</v>
      </c>
      <c r="K180" s="58">
        <v>446.7</v>
      </c>
      <c r="L180" s="58">
        <v>14441.6</v>
      </c>
      <c r="M180" s="58"/>
      <c r="N180" s="22">
        <f t="shared" si="217"/>
        <v>0</v>
      </c>
      <c r="O180" s="58">
        <v>0</v>
      </c>
      <c r="P180" s="58">
        <v>0</v>
      </c>
      <c r="Q180" s="58"/>
      <c r="R180" s="22">
        <f t="shared" si="218"/>
        <v>0</v>
      </c>
      <c r="S180" s="58">
        <v>0</v>
      </c>
      <c r="T180" s="58"/>
      <c r="U180" s="58"/>
      <c r="V180" s="29">
        <f t="shared" si="179"/>
        <v>1</v>
      </c>
    </row>
    <row r="181" spans="1:101" ht="160.5" customHeight="1">
      <c r="A181" s="30"/>
      <c r="B181" s="32" t="s">
        <v>344</v>
      </c>
      <c r="C181" s="26" t="s">
        <v>214</v>
      </c>
      <c r="D181" s="27" t="s">
        <v>56</v>
      </c>
      <c r="E181" s="26" t="s">
        <v>343</v>
      </c>
      <c r="F181" s="22">
        <f t="shared" si="201"/>
        <v>13550.7</v>
      </c>
      <c r="G181" s="58">
        <v>406.5</v>
      </c>
      <c r="H181" s="58">
        <v>13144.2</v>
      </c>
      <c r="I181" s="58"/>
      <c r="J181" s="22">
        <f t="shared" si="216"/>
        <v>13550.7</v>
      </c>
      <c r="K181" s="58">
        <v>406.5</v>
      </c>
      <c r="L181" s="58">
        <v>13144.2</v>
      </c>
      <c r="M181" s="58"/>
      <c r="N181" s="22">
        <f t="shared" si="217"/>
        <v>13550.7</v>
      </c>
      <c r="O181" s="58">
        <v>406.5</v>
      </c>
      <c r="P181" s="58">
        <v>13144.2</v>
      </c>
      <c r="Q181" s="58"/>
      <c r="R181" s="22">
        <f t="shared" si="218"/>
        <v>0</v>
      </c>
      <c r="S181" s="58"/>
      <c r="T181" s="58"/>
      <c r="U181" s="58"/>
      <c r="V181" s="29">
        <f t="shared" si="179"/>
        <v>1</v>
      </c>
    </row>
    <row r="182" spans="1:101" ht="86.25" customHeight="1">
      <c r="A182" s="30"/>
      <c r="B182" s="32" t="s">
        <v>171</v>
      </c>
      <c r="C182" s="26" t="s">
        <v>219</v>
      </c>
      <c r="D182" s="27" t="s">
        <v>87</v>
      </c>
      <c r="E182" s="26" t="s">
        <v>170</v>
      </c>
      <c r="F182" s="22">
        <f t="shared" si="201"/>
        <v>35840.800000000003</v>
      </c>
      <c r="G182" s="58">
        <v>1075.2</v>
      </c>
      <c r="H182" s="58">
        <v>34765.599999999999</v>
      </c>
      <c r="I182" s="58"/>
      <c r="J182" s="22">
        <f t="shared" si="216"/>
        <v>35840.800000000003</v>
      </c>
      <c r="K182" s="58">
        <v>1075.2</v>
      </c>
      <c r="L182" s="58">
        <v>34765.599999999999</v>
      </c>
      <c r="M182" s="58"/>
      <c r="N182" s="22">
        <f t="shared" si="217"/>
        <v>69229.899999999994</v>
      </c>
      <c r="O182" s="58">
        <v>2076.9</v>
      </c>
      <c r="P182" s="58">
        <v>67153</v>
      </c>
      <c r="Q182" s="58"/>
      <c r="R182" s="22">
        <f t="shared" si="218"/>
        <v>0</v>
      </c>
      <c r="S182" s="58">
        <v>0</v>
      </c>
      <c r="T182" s="58"/>
      <c r="U182" s="58"/>
      <c r="V182" s="29">
        <f t="shared" si="179"/>
        <v>1</v>
      </c>
    </row>
    <row r="183" spans="1:101" ht="91.5" customHeight="1">
      <c r="A183" s="30"/>
      <c r="B183" s="32" t="s">
        <v>88</v>
      </c>
      <c r="C183" s="26" t="s">
        <v>219</v>
      </c>
      <c r="D183" s="27" t="s">
        <v>87</v>
      </c>
      <c r="E183" s="26" t="s">
        <v>150</v>
      </c>
      <c r="F183" s="22">
        <f t="shared" si="201"/>
        <v>773.2</v>
      </c>
      <c r="G183" s="58">
        <v>773.2</v>
      </c>
      <c r="H183" s="58"/>
      <c r="I183" s="58"/>
      <c r="J183" s="22">
        <f t="shared" ref="J183:J184" si="219">K183+L183+M183</f>
        <v>773.2</v>
      </c>
      <c r="K183" s="58">
        <v>773.2</v>
      </c>
      <c r="L183" s="58"/>
      <c r="M183" s="58"/>
      <c r="N183" s="22">
        <f t="shared" ref="N183:N185" si="220">O183+P183+Q183</f>
        <v>1288.5999999999999</v>
      </c>
      <c r="O183" s="58">
        <v>1288.5999999999999</v>
      </c>
      <c r="P183" s="58"/>
      <c r="Q183" s="58"/>
      <c r="R183" s="22">
        <f t="shared" ref="R183" si="221">S183+T183+U183</f>
        <v>0</v>
      </c>
      <c r="S183" s="58">
        <v>0</v>
      </c>
      <c r="T183" s="58"/>
      <c r="U183" s="58"/>
      <c r="V183" s="29">
        <f t="shared" si="179"/>
        <v>1</v>
      </c>
    </row>
    <row r="184" spans="1:101" s="54" customFormat="1" ht="51.75" customHeight="1">
      <c r="A184" s="14" t="s">
        <v>89</v>
      </c>
      <c r="B184" s="49" t="s">
        <v>90</v>
      </c>
      <c r="C184" s="16" t="s">
        <v>12</v>
      </c>
      <c r="D184" s="16" t="s">
        <v>12</v>
      </c>
      <c r="E184" s="16" t="s">
        <v>12</v>
      </c>
      <c r="F184" s="36">
        <f t="shared" si="201"/>
        <v>30855.8</v>
      </c>
      <c r="G184" s="36">
        <f>G185</f>
        <v>11300</v>
      </c>
      <c r="H184" s="36">
        <f>H185</f>
        <v>19555.8</v>
      </c>
      <c r="I184" s="36">
        <f>I185</f>
        <v>0</v>
      </c>
      <c r="J184" s="36">
        <f t="shared" si="219"/>
        <v>30855.8</v>
      </c>
      <c r="K184" s="36">
        <f>K185</f>
        <v>11300</v>
      </c>
      <c r="L184" s="36">
        <f>L185</f>
        <v>19555.8</v>
      </c>
      <c r="M184" s="36">
        <f>M185</f>
        <v>0</v>
      </c>
      <c r="N184" s="36">
        <f t="shared" si="220"/>
        <v>23364</v>
      </c>
      <c r="O184" s="36">
        <f>O185</f>
        <v>4000</v>
      </c>
      <c r="P184" s="36">
        <f>P185</f>
        <v>19364</v>
      </c>
      <c r="Q184" s="36">
        <f>Q185</f>
        <v>0</v>
      </c>
      <c r="R184" s="36">
        <f>S184+T184+U184</f>
        <v>4000</v>
      </c>
      <c r="S184" s="36">
        <f>S185</f>
        <v>4000</v>
      </c>
      <c r="T184" s="36">
        <f>T185</f>
        <v>0</v>
      </c>
      <c r="U184" s="36">
        <f>U185</f>
        <v>0</v>
      </c>
      <c r="V184" s="37">
        <f t="shared" si="179"/>
        <v>1</v>
      </c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</row>
    <row r="185" spans="1:101" ht="77.25" customHeight="1">
      <c r="A185" s="7" t="s">
        <v>91</v>
      </c>
      <c r="B185" s="20" t="s">
        <v>221</v>
      </c>
      <c r="C185" s="28" t="s">
        <v>12</v>
      </c>
      <c r="D185" s="28" t="s">
        <v>12</v>
      </c>
      <c r="E185" s="28" t="s">
        <v>12</v>
      </c>
      <c r="F185" s="22">
        <f t="shared" si="201"/>
        <v>30855.8</v>
      </c>
      <c r="G185" s="22">
        <f>SUM(G187:G189)</f>
        <v>11300</v>
      </c>
      <c r="H185" s="22">
        <f t="shared" ref="H185:I185" si="222">SUM(H187:H189)</f>
        <v>19555.8</v>
      </c>
      <c r="I185" s="22">
        <f t="shared" si="222"/>
        <v>0</v>
      </c>
      <c r="J185" s="22">
        <f>K185+L185+M185</f>
        <v>30855.8</v>
      </c>
      <c r="K185" s="22">
        <f>SUM(K187:K189)</f>
        <v>11300</v>
      </c>
      <c r="L185" s="22">
        <f t="shared" ref="L185:M185" si="223">SUM(L187:L189)</f>
        <v>19555.8</v>
      </c>
      <c r="M185" s="22">
        <f t="shared" si="223"/>
        <v>0</v>
      </c>
      <c r="N185" s="22">
        <f t="shared" si="220"/>
        <v>23364</v>
      </c>
      <c r="O185" s="22">
        <f>SUM(O187:O189)</f>
        <v>4000</v>
      </c>
      <c r="P185" s="22">
        <f t="shared" ref="P185:Q185" si="224">SUM(P187:P189)</f>
        <v>19364</v>
      </c>
      <c r="Q185" s="22">
        <f t="shared" si="224"/>
        <v>0</v>
      </c>
      <c r="R185" s="22">
        <f>S185+T185+U185</f>
        <v>4000</v>
      </c>
      <c r="S185" s="22">
        <f>SUM(S187:S189)</f>
        <v>4000</v>
      </c>
      <c r="T185" s="22">
        <f t="shared" ref="T185:U185" si="225">SUM(T187:T189)</f>
        <v>0</v>
      </c>
      <c r="U185" s="22">
        <f t="shared" si="225"/>
        <v>0</v>
      </c>
      <c r="V185" s="29">
        <f t="shared" si="179"/>
        <v>1</v>
      </c>
    </row>
    <row r="186" spans="1:101" ht="18.75">
      <c r="A186" s="30"/>
      <c r="B186" s="50" t="s">
        <v>14</v>
      </c>
      <c r="C186" s="24"/>
      <c r="D186" s="24"/>
      <c r="E186" s="24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9"/>
    </row>
    <row r="187" spans="1:101" ht="75" customHeight="1">
      <c r="A187" s="30"/>
      <c r="B187" s="32" t="s">
        <v>220</v>
      </c>
      <c r="C187" s="26" t="s">
        <v>214</v>
      </c>
      <c r="D187" s="27" t="s">
        <v>56</v>
      </c>
      <c r="E187" s="26" t="s">
        <v>284</v>
      </c>
      <c r="F187" s="22">
        <f t="shared" si="201"/>
        <v>24055.8</v>
      </c>
      <c r="G187" s="58">
        <v>4500</v>
      </c>
      <c r="H187" s="58">
        <v>19555.8</v>
      </c>
      <c r="I187" s="58"/>
      <c r="J187" s="22">
        <f t="shared" ref="J187:J188" si="226">K187+L187+M187</f>
        <v>24055.8</v>
      </c>
      <c r="K187" s="58">
        <v>4500</v>
      </c>
      <c r="L187" s="58">
        <v>19555.8</v>
      </c>
      <c r="M187" s="58"/>
      <c r="N187" s="22">
        <f t="shared" ref="N187:N189" si="227">O187+P187+Q187</f>
        <v>20864</v>
      </c>
      <c r="O187" s="58">
        <v>1500</v>
      </c>
      <c r="P187" s="58">
        <v>19364</v>
      </c>
      <c r="Q187" s="58"/>
      <c r="R187" s="22">
        <f t="shared" ref="R187:R188" si="228">S187+T187+U187</f>
        <v>1500</v>
      </c>
      <c r="S187" s="58">
        <v>1500</v>
      </c>
      <c r="T187" s="58"/>
      <c r="U187" s="58"/>
      <c r="V187" s="29">
        <f t="shared" si="179"/>
        <v>1</v>
      </c>
    </row>
    <row r="188" spans="1:101" ht="91.5" customHeight="1">
      <c r="A188" s="30"/>
      <c r="B188" s="32" t="s">
        <v>234</v>
      </c>
      <c r="C188" s="26" t="s">
        <v>198</v>
      </c>
      <c r="D188" s="27" t="s">
        <v>57</v>
      </c>
      <c r="E188" s="26" t="s">
        <v>285</v>
      </c>
      <c r="F188" s="22">
        <f t="shared" si="201"/>
        <v>0</v>
      </c>
      <c r="G188" s="58">
        <v>0</v>
      </c>
      <c r="H188" s="58"/>
      <c r="I188" s="58"/>
      <c r="J188" s="22">
        <f t="shared" si="226"/>
        <v>0</v>
      </c>
      <c r="K188" s="58"/>
      <c r="L188" s="58"/>
      <c r="M188" s="58"/>
      <c r="N188" s="22">
        <f t="shared" si="227"/>
        <v>2500</v>
      </c>
      <c r="O188" s="58">
        <v>2500</v>
      </c>
      <c r="P188" s="58"/>
      <c r="Q188" s="58"/>
      <c r="R188" s="22">
        <f t="shared" si="228"/>
        <v>2500</v>
      </c>
      <c r="S188" s="58">
        <v>2500</v>
      </c>
      <c r="T188" s="58"/>
      <c r="U188" s="58"/>
      <c r="V188" s="29" t="e">
        <f t="shared" si="179"/>
        <v>#DIV/0!</v>
      </c>
    </row>
    <row r="189" spans="1:101" ht="108" customHeight="1">
      <c r="A189" s="30"/>
      <c r="B189" s="32" t="s">
        <v>234</v>
      </c>
      <c r="C189" s="26" t="s">
        <v>214</v>
      </c>
      <c r="D189" s="27" t="s">
        <v>56</v>
      </c>
      <c r="E189" s="26" t="s">
        <v>285</v>
      </c>
      <c r="F189" s="22">
        <f t="shared" si="201"/>
        <v>6800</v>
      </c>
      <c r="G189" s="58">
        <v>6800</v>
      </c>
      <c r="H189" s="58"/>
      <c r="I189" s="58"/>
      <c r="J189" s="22">
        <f>K189+L189+M189</f>
        <v>6800</v>
      </c>
      <c r="K189" s="58">
        <v>6800</v>
      </c>
      <c r="L189" s="58"/>
      <c r="M189" s="58"/>
      <c r="N189" s="22">
        <f t="shared" si="227"/>
        <v>0</v>
      </c>
      <c r="O189" s="58">
        <v>0</v>
      </c>
      <c r="P189" s="58"/>
      <c r="Q189" s="58"/>
      <c r="R189" s="22">
        <f>S189+T189+U189</f>
        <v>0</v>
      </c>
      <c r="S189" s="58">
        <v>0</v>
      </c>
      <c r="T189" s="58"/>
      <c r="U189" s="58"/>
      <c r="V189" s="29">
        <f t="shared" si="179"/>
        <v>1</v>
      </c>
    </row>
    <row r="190" spans="1:101" s="54" customFormat="1" ht="42.75" customHeight="1">
      <c r="A190" s="49">
        <v>11</v>
      </c>
      <c r="B190" s="49" t="s">
        <v>141</v>
      </c>
      <c r="C190" s="16" t="s">
        <v>12</v>
      </c>
      <c r="D190" s="16" t="s">
        <v>12</v>
      </c>
      <c r="E190" s="56" t="s">
        <v>12</v>
      </c>
      <c r="F190" s="36">
        <f>G190+H190+I190</f>
        <v>8645.1</v>
      </c>
      <c r="G190" s="36">
        <f>G191</f>
        <v>259.39999999999998</v>
      </c>
      <c r="H190" s="36">
        <f>H191</f>
        <v>8385.7000000000007</v>
      </c>
      <c r="I190" s="36">
        <f>I191</f>
        <v>0</v>
      </c>
      <c r="J190" s="36">
        <f>K190+L190+M190</f>
        <v>8645.1</v>
      </c>
      <c r="K190" s="36">
        <f>K191</f>
        <v>259.39999999999998</v>
      </c>
      <c r="L190" s="36">
        <f>L191</f>
        <v>8385.7000000000007</v>
      </c>
      <c r="M190" s="36">
        <f>M191</f>
        <v>0</v>
      </c>
      <c r="N190" s="36">
        <f t="shared" ref="N190:N191" si="229">O190+P190+Q190</f>
        <v>16690.599999999999</v>
      </c>
      <c r="O190" s="36">
        <f>O191</f>
        <v>500.7</v>
      </c>
      <c r="P190" s="36">
        <f>P191</f>
        <v>16189.9</v>
      </c>
      <c r="Q190" s="36">
        <f>Q191</f>
        <v>0</v>
      </c>
      <c r="R190" s="36">
        <f t="shared" ref="R190:R191" si="230">S190+T190+U190</f>
        <v>0</v>
      </c>
      <c r="S190" s="36">
        <f>S191</f>
        <v>0</v>
      </c>
      <c r="T190" s="36">
        <f>T191</f>
        <v>0</v>
      </c>
      <c r="U190" s="36">
        <f>U191</f>
        <v>0</v>
      </c>
      <c r="V190" s="37">
        <f t="shared" si="179"/>
        <v>1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</row>
    <row r="191" spans="1:101" s="5" customFormat="1" ht="54.75" customHeight="1">
      <c r="A191" s="19" t="s">
        <v>95</v>
      </c>
      <c r="B191" s="39" t="s">
        <v>96</v>
      </c>
      <c r="C191" s="21" t="s">
        <v>12</v>
      </c>
      <c r="D191" s="21" t="s">
        <v>12</v>
      </c>
      <c r="E191" s="21" t="s">
        <v>12</v>
      </c>
      <c r="F191" s="22">
        <f>G191+H191+I191</f>
        <v>8645.1</v>
      </c>
      <c r="G191" s="22">
        <f>SUM(G193:G194)</f>
        <v>259.39999999999998</v>
      </c>
      <c r="H191" s="22">
        <f t="shared" ref="H191" si="231">SUM(H193:H194)</f>
        <v>8385.7000000000007</v>
      </c>
      <c r="I191" s="22">
        <f t="shared" ref="I191" si="232">SUM(I193:I194)</f>
        <v>0</v>
      </c>
      <c r="J191" s="22">
        <f>K191+L191+M191</f>
        <v>8645.1</v>
      </c>
      <c r="K191" s="22">
        <f t="shared" ref="K191:M191" si="233">SUM(K193:K194)</f>
        <v>259.39999999999998</v>
      </c>
      <c r="L191" s="22">
        <f t="shared" si="233"/>
        <v>8385.7000000000007</v>
      </c>
      <c r="M191" s="22">
        <f t="shared" si="233"/>
        <v>0</v>
      </c>
      <c r="N191" s="22">
        <f t="shared" si="229"/>
        <v>16690.599999999999</v>
      </c>
      <c r="O191" s="22">
        <f t="shared" ref="O191:T191" si="234">SUM(O193:O194)</f>
        <v>500.7</v>
      </c>
      <c r="P191" s="22">
        <f t="shared" si="234"/>
        <v>16189.9</v>
      </c>
      <c r="Q191" s="22">
        <f t="shared" si="234"/>
        <v>0</v>
      </c>
      <c r="R191" s="22">
        <f t="shared" si="230"/>
        <v>0</v>
      </c>
      <c r="S191" s="22">
        <f t="shared" si="234"/>
        <v>0</v>
      </c>
      <c r="T191" s="22">
        <f t="shared" si="234"/>
        <v>0</v>
      </c>
      <c r="U191" s="22">
        <f t="shared" ref="U191" si="235">SUM(U193:U194)</f>
        <v>0</v>
      </c>
      <c r="V191" s="29">
        <f t="shared" si="179"/>
        <v>1</v>
      </c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</row>
    <row r="192" spans="1:101" ht="18.75">
      <c r="A192" s="10"/>
      <c r="B192" s="53" t="s">
        <v>14</v>
      </c>
      <c r="C192" s="46"/>
      <c r="D192" s="46"/>
      <c r="E192" s="46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9"/>
    </row>
    <row r="193" spans="1:22" ht="77.25" customHeight="1">
      <c r="A193" s="57"/>
      <c r="B193" s="32" t="s">
        <v>97</v>
      </c>
      <c r="C193" s="26" t="s">
        <v>240</v>
      </c>
      <c r="D193" s="27" t="s">
        <v>98</v>
      </c>
      <c r="E193" s="26" t="s">
        <v>99</v>
      </c>
      <c r="F193" s="22">
        <f>G193+H193+I193</f>
        <v>0</v>
      </c>
      <c r="G193" s="58">
        <v>0</v>
      </c>
      <c r="H193" s="58">
        <v>0</v>
      </c>
      <c r="I193" s="58"/>
      <c r="J193" s="22">
        <f t="shared" ref="J193:J201" si="236">K193+L193+M193</f>
        <v>0</v>
      </c>
      <c r="K193" s="58"/>
      <c r="L193" s="58"/>
      <c r="M193" s="58"/>
      <c r="N193" s="22">
        <f t="shared" ref="N193:N201" si="237">O193+P193+Q193</f>
        <v>8593.5</v>
      </c>
      <c r="O193" s="58">
        <v>257.8</v>
      </c>
      <c r="P193" s="58">
        <v>8335.7000000000007</v>
      </c>
      <c r="Q193" s="58"/>
      <c r="R193" s="22">
        <f t="shared" ref="R193:R201" si="238">S193+T193+U193</f>
        <v>0</v>
      </c>
      <c r="S193" s="58">
        <v>0</v>
      </c>
      <c r="T193" s="58"/>
      <c r="U193" s="58"/>
      <c r="V193" s="29" t="e">
        <f t="shared" si="179"/>
        <v>#DIV/0!</v>
      </c>
    </row>
    <row r="194" spans="1:22" ht="54.75" customHeight="1">
      <c r="A194" s="57"/>
      <c r="B194" s="32" t="s">
        <v>162</v>
      </c>
      <c r="C194" s="26" t="s">
        <v>219</v>
      </c>
      <c r="D194" s="27" t="s">
        <v>87</v>
      </c>
      <c r="E194" s="26" t="s">
        <v>140</v>
      </c>
      <c r="F194" s="22">
        <f>G194+H194+I194</f>
        <v>8645.1</v>
      </c>
      <c r="G194" s="58">
        <v>259.39999999999998</v>
      </c>
      <c r="H194" s="58">
        <v>8385.7000000000007</v>
      </c>
      <c r="I194" s="58"/>
      <c r="J194" s="22">
        <f t="shared" si="236"/>
        <v>8645.1</v>
      </c>
      <c r="K194" s="58">
        <v>259.39999999999998</v>
      </c>
      <c r="L194" s="58">
        <v>8385.7000000000007</v>
      </c>
      <c r="M194" s="58"/>
      <c r="N194" s="22">
        <f t="shared" si="237"/>
        <v>8097.1</v>
      </c>
      <c r="O194" s="58">
        <v>242.9</v>
      </c>
      <c r="P194" s="58">
        <v>7854.2</v>
      </c>
      <c r="Q194" s="58"/>
      <c r="R194" s="22">
        <f t="shared" si="238"/>
        <v>0</v>
      </c>
      <c r="S194" s="58">
        <v>0</v>
      </c>
      <c r="T194" s="58"/>
      <c r="U194" s="58"/>
      <c r="V194" s="29">
        <f t="shared" si="179"/>
        <v>1</v>
      </c>
    </row>
    <row r="195" spans="1:22" ht="46.5" customHeight="1">
      <c r="A195" s="80" t="s">
        <v>321</v>
      </c>
      <c r="B195" s="49" t="s">
        <v>322</v>
      </c>
      <c r="C195" s="16" t="s">
        <v>12</v>
      </c>
      <c r="D195" s="16" t="s">
        <v>12</v>
      </c>
      <c r="E195" s="56" t="s">
        <v>12</v>
      </c>
      <c r="F195" s="36">
        <f>G195+H195+I195</f>
        <v>26236.400000000001</v>
      </c>
      <c r="G195" s="81">
        <f>G196+G199</f>
        <v>1291.8</v>
      </c>
      <c r="H195" s="81">
        <f>H196+H199</f>
        <v>24944.6</v>
      </c>
      <c r="I195" s="81">
        <f t="shared" ref="I195" si="239">I196+I199</f>
        <v>0</v>
      </c>
      <c r="J195" s="36">
        <f t="shared" si="236"/>
        <v>25716</v>
      </c>
      <c r="K195" s="81">
        <f>K196+K199</f>
        <v>771.5</v>
      </c>
      <c r="L195" s="81">
        <f t="shared" ref="L195:M195" si="240">L196+L199</f>
        <v>24944.5</v>
      </c>
      <c r="M195" s="81">
        <f t="shared" si="240"/>
        <v>0</v>
      </c>
      <c r="N195" s="36">
        <f t="shared" si="237"/>
        <v>0</v>
      </c>
      <c r="O195" s="81">
        <f>O196+O199</f>
        <v>0</v>
      </c>
      <c r="P195" s="81">
        <f t="shared" ref="P195:Q195" si="241">P196+P199</f>
        <v>0</v>
      </c>
      <c r="Q195" s="81">
        <f t="shared" si="241"/>
        <v>0</v>
      </c>
      <c r="R195" s="36">
        <f t="shared" si="238"/>
        <v>0</v>
      </c>
      <c r="S195" s="81">
        <f>S196+S199</f>
        <v>0</v>
      </c>
      <c r="T195" s="81">
        <f t="shared" ref="T195:U195" si="242">T196+T199</f>
        <v>0</v>
      </c>
      <c r="U195" s="81">
        <f t="shared" si="242"/>
        <v>0</v>
      </c>
      <c r="V195" s="37">
        <f t="shared" si="179"/>
        <v>0.98</v>
      </c>
    </row>
    <row r="196" spans="1:22" ht="55.5" customHeight="1">
      <c r="A196" s="10" t="s">
        <v>323</v>
      </c>
      <c r="B196" s="39" t="s">
        <v>328</v>
      </c>
      <c r="C196" s="21" t="s">
        <v>12</v>
      </c>
      <c r="D196" s="21" t="s">
        <v>12</v>
      </c>
      <c r="E196" s="21" t="s">
        <v>12</v>
      </c>
      <c r="F196" s="22">
        <f>G196+H196+I196</f>
        <v>3803.5</v>
      </c>
      <c r="G196" s="58">
        <f>G198</f>
        <v>612.20000000000005</v>
      </c>
      <c r="H196" s="58">
        <f t="shared" ref="H196:I196" si="243">H198</f>
        <v>3191.3</v>
      </c>
      <c r="I196" s="58">
        <f t="shared" si="243"/>
        <v>0</v>
      </c>
      <c r="J196" s="22">
        <f t="shared" si="236"/>
        <v>3290</v>
      </c>
      <c r="K196" s="58">
        <f>K198</f>
        <v>98.7</v>
      </c>
      <c r="L196" s="58">
        <f>L198</f>
        <v>3191.3</v>
      </c>
      <c r="M196" s="58">
        <f t="shared" ref="M196" si="244">M198+M201</f>
        <v>0</v>
      </c>
      <c r="N196" s="22">
        <f t="shared" si="237"/>
        <v>0</v>
      </c>
      <c r="O196" s="58">
        <f>O198+O201</f>
        <v>0</v>
      </c>
      <c r="P196" s="58">
        <f t="shared" ref="P196:Q196" si="245">P198+P201</f>
        <v>0</v>
      </c>
      <c r="Q196" s="58">
        <f t="shared" si="245"/>
        <v>0</v>
      </c>
      <c r="R196" s="22">
        <f t="shared" si="238"/>
        <v>0</v>
      </c>
      <c r="S196" s="58">
        <f>S198+S201</f>
        <v>0</v>
      </c>
      <c r="T196" s="58">
        <f t="shared" ref="T196:U196" si="246">T198+T201</f>
        <v>0</v>
      </c>
      <c r="U196" s="58">
        <f t="shared" si="246"/>
        <v>0</v>
      </c>
      <c r="V196" s="29">
        <f t="shared" si="179"/>
        <v>0.86499999999999999</v>
      </c>
    </row>
    <row r="197" spans="1:22" ht="17.25" customHeight="1">
      <c r="A197" s="10"/>
      <c r="B197" s="53" t="s">
        <v>14</v>
      </c>
      <c r="C197" s="28"/>
      <c r="D197" s="28"/>
      <c r="E197" s="79"/>
      <c r="F197" s="22"/>
      <c r="G197" s="58"/>
      <c r="H197" s="58"/>
      <c r="I197" s="58"/>
      <c r="J197" s="22"/>
      <c r="K197" s="58"/>
      <c r="L197" s="58"/>
      <c r="M197" s="58"/>
      <c r="N197" s="22"/>
      <c r="O197" s="58"/>
      <c r="P197" s="58"/>
      <c r="Q197" s="58"/>
      <c r="R197" s="22"/>
      <c r="S197" s="58"/>
      <c r="T197" s="58"/>
      <c r="U197" s="58"/>
      <c r="V197" s="29"/>
    </row>
    <row r="198" spans="1:22" ht="54.75" customHeight="1">
      <c r="A198" s="10"/>
      <c r="B198" s="53" t="s">
        <v>325</v>
      </c>
      <c r="C198" s="65" t="s">
        <v>198</v>
      </c>
      <c r="D198" s="142" t="s">
        <v>57</v>
      </c>
      <c r="E198" s="82" t="s">
        <v>324</v>
      </c>
      <c r="F198" s="22">
        <f t="shared" ref="F198:F201" si="247">G198+H198+I198</f>
        <v>3803.5</v>
      </c>
      <c r="G198" s="58">
        <v>612.20000000000005</v>
      </c>
      <c r="H198" s="58">
        <v>3191.3</v>
      </c>
      <c r="I198" s="58"/>
      <c r="J198" s="22">
        <f t="shared" si="236"/>
        <v>3290</v>
      </c>
      <c r="K198" s="58">
        <v>98.7</v>
      </c>
      <c r="L198" s="58">
        <v>3191.3</v>
      </c>
      <c r="M198" s="58"/>
      <c r="N198" s="22">
        <f t="shared" si="237"/>
        <v>0</v>
      </c>
      <c r="O198" s="58">
        <v>0</v>
      </c>
      <c r="P198" s="58"/>
      <c r="Q198" s="58"/>
      <c r="R198" s="22">
        <f t="shared" si="238"/>
        <v>0</v>
      </c>
      <c r="S198" s="58"/>
      <c r="T198" s="58"/>
      <c r="U198" s="58"/>
      <c r="V198" s="29">
        <f t="shared" si="179"/>
        <v>0.86499999999999999</v>
      </c>
    </row>
    <row r="199" spans="1:22" ht="54.75" customHeight="1">
      <c r="A199" s="10" t="s">
        <v>329</v>
      </c>
      <c r="B199" s="20" t="s">
        <v>330</v>
      </c>
      <c r="C199" s="21" t="s">
        <v>12</v>
      </c>
      <c r="D199" s="21" t="s">
        <v>12</v>
      </c>
      <c r="E199" s="21" t="s">
        <v>12</v>
      </c>
      <c r="F199" s="22">
        <f t="shared" si="247"/>
        <v>22432.9</v>
      </c>
      <c r="G199" s="58">
        <f>G201</f>
        <v>679.6</v>
      </c>
      <c r="H199" s="58">
        <f t="shared" ref="H199:I199" si="248">H201</f>
        <v>21753.3</v>
      </c>
      <c r="I199" s="58">
        <f t="shared" si="248"/>
        <v>0</v>
      </c>
      <c r="J199" s="22">
        <f t="shared" si="236"/>
        <v>22426</v>
      </c>
      <c r="K199" s="58">
        <f>K201</f>
        <v>672.8</v>
      </c>
      <c r="L199" s="58">
        <f t="shared" ref="L199:M199" si="249">L201</f>
        <v>21753.200000000001</v>
      </c>
      <c r="M199" s="58">
        <f t="shared" si="249"/>
        <v>0</v>
      </c>
      <c r="N199" s="22">
        <f t="shared" si="237"/>
        <v>0</v>
      </c>
      <c r="O199" s="58">
        <f>O201</f>
        <v>0</v>
      </c>
      <c r="P199" s="58">
        <f t="shared" ref="P199:Q199" si="250">P201</f>
        <v>0</v>
      </c>
      <c r="Q199" s="58">
        <f t="shared" si="250"/>
        <v>0</v>
      </c>
      <c r="R199" s="22">
        <f t="shared" si="238"/>
        <v>0</v>
      </c>
      <c r="S199" s="58">
        <f>S201</f>
        <v>0</v>
      </c>
      <c r="T199" s="58">
        <f t="shared" ref="T199:U199" si="251">T201</f>
        <v>0</v>
      </c>
      <c r="U199" s="58">
        <f t="shared" si="251"/>
        <v>0</v>
      </c>
      <c r="V199" s="29">
        <f t="shared" si="179"/>
        <v>1</v>
      </c>
    </row>
    <row r="200" spans="1:22" ht="18" customHeight="1">
      <c r="A200" s="10"/>
      <c r="B200" s="53" t="s">
        <v>14</v>
      </c>
      <c r="C200" s="65"/>
      <c r="D200" s="65"/>
      <c r="E200" s="82"/>
      <c r="F200" s="22"/>
      <c r="G200" s="58"/>
      <c r="H200" s="58"/>
      <c r="I200" s="58"/>
      <c r="J200" s="22"/>
      <c r="K200" s="58"/>
      <c r="L200" s="58"/>
      <c r="M200" s="58"/>
      <c r="N200" s="22"/>
      <c r="O200" s="58"/>
      <c r="P200" s="58"/>
      <c r="Q200" s="58"/>
      <c r="R200" s="22"/>
      <c r="S200" s="58"/>
      <c r="T200" s="58"/>
      <c r="U200" s="58"/>
      <c r="V200" s="29"/>
    </row>
    <row r="201" spans="1:22" ht="54.75" customHeight="1">
      <c r="A201" s="10"/>
      <c r="B201" s="53" t="s">
        <v>327</v>
      </c>
      <c r="C201" s="65" t="s">
        <v>211</v>
      </c>
      <c r="D201" s="68" t="s">
        <v>78</v>
      </c>
      <c r="E201" s="82" t="s">
        <v>326</v>
      </c>
      <c r="F201" s="22">
        <f t="shared" si="247"/>
        <v>22432.9</v>
      </c>
      <c r="G201" s="58">
        <v>679.6</v>
      </c>
      <c r="H201" s="58">
        <v>21753.3</v>
      </c>
      <c r="I201" s="58"/>
      <c r="J201" s="22">
        <f t="shared" si="236"/>
        <v>22426</v>
      </c>
      <c r="K201" s="58">
        <v>672.8</v>
      </c>
      <c r="L201" s="58">
        <v>21753.200000000001</v>
      </c>
      <c r="M201" s="58"/>
      <c r="N201" s="22">
        <f t="shared" si="237"/>
        <v>0</v>
      </c>
      <c r="O201" s="58">
        <v>0</v>
      </c>
      <c r="P201" s="58"/>
      <c r="Q201" s="58"/>
      <c r="R201" s="22">
        <f t="shared" si="238"/>
        <v>0</v>
      </c>
      <c r="S201" s="58"/>
      <c r="T201" s="58"/>
      <c r="U201" s="58"/>
      <c r="V201" s="29">
        <f t="shared" si="179"/>
        <v>1</v>
      </c>
    </row>
    <row r="202" spans="1:22">
      <c r="B202" s="3" t="s">
        <v>241</v>
      </c>
    </row>
    <row r="203" spans="1:22" ht="16.5" customHeight="1">
      <c r="B203" s="101" t="s">
        <v>351</v>
      </c>
    </row>
    <row r="204" spans="1:22">
      <c r="B204" s="64"/>
      <c r="V204" s="1"/>
    </row>
    <row r="205" spans="1:22">
      <c r="V205" s="1"/>
    </row>
    <row r="206" spans="1:22" ht="22.15" customHeight="1">
      <c r="V206" s="1"/>
    </row>
    <row r="207" spans="1:22" ht="22.15" customHeight="1">
      <c r="V207" s="1"/>
    </row>
    <row r="208" spans="1:22" ht="22.15" customHeight="1">
      <c r="V208" s="1"/>
    </row>
    <row r="209" spans="22:22" ht="22.15" customHeight="1">
      <c r="V209" s="1"/>
    </row>
    <row r="210" spans="22:22" ht="21" customHeight="1">
      <c r="V210" s="1"/>
    </row>
    <row r="211" spans="22:22" ht="21" customHeight="1">
      <c r="V211" s="1"/>
    </row>
    <row r="212" spans="22:22" ht="21" customHeight="1">
      <c r="V212" s="1"/>
    </row>
    <row r="213" spans="22:22" ht="21" customHeight="1">
      <c r="V213" s="1"/>
    </row>
    <row r="214" spans="22:22" ht="17.45" customHeight="1">
      <c r="V214" s="1"/>
    </row>
    <row r="215" spans="22:22" ht="16.149999999999999" customHeight="1">
      <c r="V215" s="1"/>
    </row>
    <row r="216" spans="22:22" ht="17.45" customHeight="1">
      <c r="V216" s="1"/>
    </row>
    <row r="217" spans="22:22" ht="20.45" customHeight="1">
      <c r="V217" s="1"/>
    </row>
    <row r="218" spans="22:22" ht="16.149999999999999" customHeight="1">
      <c r="V218" s="1"/>
    </row>
    <row r="219" spans="22:22" ht="17.45" customHeight="1">
      <c r="V219" s="1"/>
    </row>
    <row r="220" spans="22:22" ht="17.45" customHeight="1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  <row r="237" spans="22:22">
      <c r="V237" s="1"/>
    </row>
    <row r="238" spans="22:22">
      <c r="V238" s="1"/>
    </row>
  </sheetData>
  <customSheetViews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3" max="37" man="1"/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61"/>
  <sheetViews>
    <sheetView topLeftCell="A19" workbookViewId="0">
      <selection activeCell="C17" sqref="C17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18" style="2" customWidth="1"/>
    <col min="4" max="4" width="17.5703125" style="2" customWidth="1"/>
    <col min="5" max="5" width="17.140625" style="2" customWidth="1"/>
    <col min="6" max="6" width="16.5703125" style="2" customWidth="1"/>
    <col min="7" max="7" width="16.28515625" style="2" customWidth="1"/>
    <col min="8" max="8" width="16.85546875" style="2" customWidth="1"/>
    <col min="9" max="9" width="11.140625" style="2" customWidth="1"/>
    <col min="10" max="11" width="11.140625" style="1" customWidth="1"/>
    <col min="12" max="12" width="18.7109375" style="1" customWidth="1"/>
    <col min="13" max="13" width="23.42578125" style="1" bestFit="1" customWidth="1"/>
    <col min="14" max="14" width="18.28515625" style="1" bestFit="1" customWidth="1"/>
    <col min="15" max="88" width="9.140625" style="1"/>
    <col min="89" max="16384" width="9.140625" style="2"/>
  </cols>
  <sheetData>
    <row r="1" spans="1:88">
      <c r="C1" s="69"/>
      <c r="D1" s="69"/>
      <c r="E1" s="69"/>
      <c r="F1" s="69"/>
      <c r="G1" s="69"/>
      <c r="H1" s="69"/>
      <c r="I1"/>
      <c r="J1"/>
    </row>
    <row r="2" spans="1:88">
      <c r="C2" s="69"/>
      <c r="D2" s="69"/>
      <c r="E2" s="69"/>
      <c r="F2" s="69"/>
      <c r="G2" s="69"/>
      <c r="H2" s="69"/>
      <c r="I2"/>
      <c r="J2"/>
    </row>
    <row r="3" spans="1:88">
      <c r="C3" s="69"/>
      <c r="D3" s="69"/>
      <c r="E3" s="69"/>
      <c r="F3" s="69"/>
      <c r="G3" s="69"/>
      <c r="H3" s="69"/>
      <c r="I3"/>
      <c r="J3"/>
    </row>
    <row r="4" spans="1:88">
      <c r="C4" s="69"/>
      <c r="D4" s="69"/>
      <c r="E4" s="69"/>
      <c r="F4" s="69"/>
      <c r="G4" s="69"/>
      <c r="H4" s="69"/>
      <c r="I4" s="69"/>
      <c r="J4"/>
    </row>
    <row r="5" spans="1:88" ht="15" customHeight="1">
      <c r="A5" s="147" t="s">
        <v>352</v>
      </c>
      <c r="B5" s="147"/>
      <c r="C5" s="147"/>
      <c r="D5" s="147"/>
      <c r="E5" s="147"/>
      <c r="F5" s="147"/>
      <c r="G5" s="147"/>
      <c r="H5" s="147"/>
      <c r="I5" s="147"/>
    </row>
    <row r="6" spans="1:88" ht="37.5" customHeight="1">
      <c r="A6" s="147"/>
      <c r="B6" s="147"/>
      <c r="C6" s="147"/>
      <c r="D6" s="147"/>
      <c r="E6" s="147"/>
      <c r="F6" s="147"/>
      <c r="G6" s="147"/>
      <c r="H6" s="147"/>
      <c r="I6" s="147"/>
    </row>
    <row r="7" spans="1:88">
      <c r="D7" s="93"/>
      <c r="E7" s="93"/>
      <c r="F7" s="93"/>
      <c r="G7" s="93"/>
      <c r="H7" s="93"/>
    </row>
    <row r="8" spans="1:88" ht="14.45" customHeight="1">
      <c r="A8" s="148" t="s">
        <v>0</v>
      </c>
      <c r="B8" s="151" t="s">
        <v>1</v>
      </c>
      <c r="C8" s="159" t="s">
        <v>143</v>
      </c>
      <c r="D8" s="160"/>
      <c r="E8" s="160"/>
      <c r="F8" s="160"/>
      <c r="G8" s="160"/>
      <c r="H8" s="160"/>
      <c r="I8" s="167" t="s">
        <v>168</v>
      </c>
      <c r="J8" s="167"/>
      <c r="K8" s="167"/>
    </row>
    <row r="9" spans="1:88" ht="48.6" customHeight="1">
      <c r="A9" s="149"/>
      <c r="B9" s="152"/>
      <c r="C9" s="156" t="s">
        <v>354</v>
      </c>
      <c r="D9" s="157"/>
      <c r="E9" s="157"/>
      <c r="F9" s="156" t="s">
        <v>5</v>
      </c>
      <c r="G9" s="157"/>
      <c r="H9" s="157"/>
      <c r="I9" s="167"/>
      <c r="J9" s="167"/>
      <c r="K9" s="167"/>
    </row>
    <row r="10" spans="1:88" ht="92.25" customHeight="1">
      <c r="A10" s="150"/>
      <c r="B10" s="153"/>
      <c r="C10" s="105" t="s">
        <v>6</v>
      </c>
      <c r="D10" s="105" t="s">
        <v>353</v>
      </c>
      <c r="E10" s="105" t="s">
        <v>8</v>
      </c>
      <c r="F10" s="105" t="s">
        <v>6</v>
      </c>
      <c r="G10" s="105" t="s">
        <v>353</v>
      </c>
      <c r="H10" s="104" t="s">
        <v>8</v>
      </c>
      <c r="I10" s="105" t="s">
        <v>6</v>
      </c>
      <c r="J10" s="105" t="s">
        <v>353</v>
      </c>
      <c r="K10" s="105" t="s">
        <v>8</v>
      </c>
      <c r="L10" s="98"/>
      <c r="M10" s="98"/>
      <c r="N10" s="98"/>
    </row>
    <row r="11" spans="1:88" ht="16.5">
      <c r="A11" s="7" t="s">
        <v>9</v>
      </c>
      <c r="B11" s="8">
        <v>2</v>
      </c>
      <c r="C11" s="105">
        <v>3</v>
      </c>
      <c r="D11" s="105">
        <v>4</v>
      </c>
      <c r="E11" s="105">
        <v>5</v>
      </c>
      <c r="F11" s="105">
        <v>6</v>
      </c>
      <c r="G11" s="105">
        <v>7</v>
      </c>
      <c r="H11" s="105">
        <v>8</v>
      </c>
      <c r="I11" s="6">
        <v>9</v>
      </c>
      <c r="J11" s="6">
        <v>10</v>
      </c>
      <c r="K11" s="6">
        <v>11</v>
      </c>
      <c r="L11" s="98"/>
      <c r="M11" s="98"/>
      <c r="N11" s="98"/>
    </row>
    <row r="12" spans="1:88" ht="19.5">
      <c r="A12" s="10"/>
      <c r="B12" s="11" t="s">
        <v>10</v>
      </c>
      <c r="C12" s="70">
        <f>Лист1!F12</f>
        <v>19023716.100000001</v>
      </c>
      <c r="D12" s="70">
        <f>Лист1!G12+Лист1!I12</f>
        <v>7645961.7000000002</v>
      </c>
      <c r="E12" s="70">
        <f>Лист1!H12</f>
        <v>11377754.4</v>
      </c>
      <c r="F12" s="72">
        <f>Лист1!J12</f>
        <v>16305928.800000001</v>
      </c>
      <c r="G12" s="72">
        <f>Лист1!K12+Лист1!M12</f>
        <v>6539769</v>
      </c>
      <c r="H12" s="72">
        <f>Лист1!L12</f>
        <v>9766159.8000000007</v>
      </c>
      <c r="I12" s="12">
        <f t="shared" ref="I12:K16" si="0">F12/C12</f>
        <v>0.85699999999999998</v>
      </c>
      <c r="J12" s="12">
        <f t="shared" si="0"/>
        <v>0.85499999999999998</v>
      </c>
      <c r="K12" s="12">
        <f t="shared" si="0"/>
        <v>0.85799999999999998</v>
      </c>
      <c r="L12" s="89"/>
      <c r="M12" s="89"/>
      <c r="N12" s="89"/>
      <c r="O12" s="90"/>
    </row>
    <row r="13" spans="1:88" s="54" customFormat="1" ht="39" customHeight="1">
      <c r="A13" s="7" t="s">
        <v>9</v>
      </c>
      <c r="B13" s="20" t="s">
        <v>229</v>
      </c>
      <c r="C13" s="22">
        <f>Лист1!F126</f>
        <v>7978595.7000000002</v>
      </c>
      <c r="D13" s="22">
        <f>Лист1!G126+Лист1!I126</f>
        <v>4551725.5</v>
      </c>
      <c r="E13" s="22">
        <f>Лист1!H126</f>
        <v>3426870.2</v>
      </c>
      <c r="F13" s="22">
        <f>Лист1!J126</f>
        <v>7013696.5</v>
      </c>
      <c r="G13" s="22">
        <f>Лист1!K126+Лист1!M126</f>
        <v>3666071.8</v>
      </c>
      <c r="H13" s="22">
        <f>Лист1!L126</f>
        <v>3347624.7</v>
      </c>
      <c r="I13" s="12">
        <f t="shared" si="0"/>
        <v>0.879</v>
      </c>
      <c r="J13" s="12">
        <f t="shared" si="0"/>
        <v>0.80500000000000005</v>
      </c>
      <c r="K13" s="12">
        <f t="shared" si="0"/>
        <v>0.97699999999999998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8" s="54" customFormat="1" ht="33">
      <c r="A14" s="7" t="s">
        <v>27</v>
      </c>
      <c r="B14" s="20" t="s">
        <v>60</v>
      </c>
      <c r="C14" s="22">
        <f>Лист1!F98</f>
        <v>6522600</v>
      </c>
      <c r="D14" s="22">
        <f>Лист1!G98+Лист1!I98</f>
        <v>1725915.2</v>
      </c>
      <c r="E14" s="22">
        <f>Лист1!H98</f>
        <v>4796684.8</v>
      </c>
      <c r="F14" s="22">
        <f>Лист1!J98</f>
        <v>5012686.0999999996</v>
      </c>
      <c r="G14" s="22">
        <f>Лист1!K98+Лист1!M98</f>
        <v>1572751.3</v>
      </c>
      <c r="H14" s="22">
        <f>Лист1!L98</f>
        <v>3439934.8</v>
      </c>
      <c r="I14" s="12">
        <f t="shared" si="0"/>
        <v>0.76900000000000002</v>
      </c>
      <c r="J14" s="12">
        <f t="shared" si="0"/>
        <v>0.91100000000000003</v>
      </c>
      <c r="K14" s="12">
        <f t="shared" si="0"/>
        <v>0.71699999999999997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8" ht="24" customHeight="1">
      <c r="A15" s="28">
        <v>3</v>
      </c>
      <c r="B15" s="108" t="s">
        <v>28</v>
      </c>
      <c r="C15" s="22">
        <f>Лист1!F38</f>
        <v>1893218.5</v>
      </c>
      <c r="D15" s="22">
        <f>Лист1!G38+Лист1!I38</f>
        <v>396382.1</v>
      </c>
      <c r="E15" s="22">
        <f>Лист1!H38</f>
        <v>1496836.4</v>
      </c>
      <c r="F15" s="22">
        <f>Лист1!J38</f>
        <v>1736850.3</v>
      </c>
      <c r="G15" s="22">
        <f>Лист1!K38+Лист1!M38</f>
        <v>386467.6</v>
      </c>
      <c r="H15" s="22">
        <f>Лист1!L38</f>
        <v>1350382.7</v>
      </c>
      <c r="I15" s="12">
        <f t="shared" si="0"/>
        <v>0.91700000000000004</v>
      </c>
      <c r="J15" s="12">
        <f t="shared" si="0"/>
        <v>0.97499999999999998</v>
      </c>
      <c r="K15" s="12">
        <f t="shared" si="0"/>
        <v>0.90200000000000002</v>
      </c>
    </row>
    <row r="16" spans="1:88" ht="24" customHeight="1">
      <c r="A16" s="7" t="s">
        <v>52</v>
      </c>
      <c r="B16" s="109" t="s">
        <v>40</v>
      </c>
      <c r="C16" s="22">
        <f>Лист1!F64</f>
        <v>1097810.6000000001</v>
      </c>
      <c r="D16" s="22">
        <f>Лист1!G64+Лист1!I64</f>
        <v>567072.6</v>
      </c>
      <c r="E16" s="22">
        <f>Лист1!H64</f>
        <v>530738</v>
      </c>
      <c r="F16" s="22">
        <f>Лист1!J64</f>
        <v>1039824.9</v>
      </c>
      <c r="G16" s="22">
        <f>Лист1!K64+Лист1!M64</f>
        <v>527169.4</v>
      </c>
      <c r="H16" s="22">
        <f>Лист1!L64</f>
        <v>512655.5</v>
      </c>
      <c r="I16" s="12">
        <f t="shared" si="0"/>
        <v>0.94699999999999995</v>
      </c>
      <c r="J16" s="12">
        <f t="shared" si="0"/>
        <v>0.93</v>
      </c>
      <c r="K16" s="12">
        <f t="shared" si="0"/>
        <v>0.96599999999999997</v>
      </c>
    </row>
    <row r="17" spans="1:88" ht="19.5">
      <c r="A17" s="7" t="s">
        <v>59</v>
      </c>
      <c r="B17" s="109" t="s">
        <v>11</v>
      </c>
      <c r="C17" s="22">
        <f>Лист1!F13</f>
        <v>602684.80000000005</v>
      </c>
      <c r="D17" s="22">
        <f>Лист1!G13+Лист1!I13</f>
        <v>210437.4</v>
      </c>
      <c r="E17" s="22">
        <f>Лист1!H13</f>
        <v>392247.4</v>
      </c>
      <c r="F17" s="110">
        <f>Лист1!J13</f>
        <v>601971.4</v>
      </c>
      <c r="G17" s="110">
        <f>Лист1!K13+Лист1!M13</f>
        <v>209894.8</v>
      </c>
      <c r="H17" s="110">
        <f>Лист1!L13</f>
        <v>392076.6</v>
      </c>
      <c r="I17" s="12">
        <f t="shared" ref="I17:I27" si="1">F17/C17</f>
        <v>0.999</v>
      </c>
      <c r="J17" s="12">
        <f t="shared" ref="J17:J27" si="2">G17/D17</f>
        <v>0.997</v>
      </c>
      <c r="K17" s="12">
        <f t="shared" ref="K17" si="3">H17/E17</f>
        <v>1</v>
      </c>
      <c r="L17" s="13"/>
      <c r="M17" s="13"/>
      <c r="N17" s="91"/>
      <c r="O17" s="90"/>
    </row>
    <row r="18" spans="1:88" s="54" customFormat="1" ht="28.5" customHeight="1">
      <c r="A18" s="7" t="s">
        <v>65</v>
      </c>
      <c r="B18" s="109" t="s">
        <v>75</v>
      </c>
      <c r="C18" s="22">
        <f>Лист1!F143</f>
        <v>500258.3</v>
      </c>
      <c r="D18" s="22">
        <f>Лист1!G143+Лист1!I143</f>
        <v>130799.5</v>
      </c>
      <c r="E18" s="22">
        <f>Лист1!H143</f>
        <v>369458.8</v>
      </c>
      <c r="F18" s="22">
        <f>Лист1!J143</f>
        <v>472871.9</v>
      </c>
      <c r="G18" s="22">
        <f>Лист1!K143+Лист1!M143</f>
        <v>114305</v>
      </c>
      <c r="H18" s="22">
        <f>Лист1!L143</f>
        <v>358566.9</v>
      </c>
      <c r="I18" s="12">
        <f t="shared" ref="I18:I26" si="4">F18/C18</f>
        <v>0.94499999999999995</v>
      </c>
      <c r="J18" s="12">
        <f t="shared" si="2"/>
        <v>0.874</v>
      </c>
      <c r="K18" s="12">
        <f t="shared" ref="K18:K26" si="5">H18/E18</f>
        <v>0.97099999999999997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s="54" customFormat="1" ht="21" customHeight="1">
      <c r="A19" s="7" t="s">
        <v>71</v>
      </c>
      <c r="B19" s="109" t="s">
        <v>66</v>
      </c>
      <c r="C19" s="22">
        <f>Лист1!F113</f>
        <v>207144.1</v>
      </c>
      <c r="D19" s="22">
        <f>Лист1!G113+Лист1!I113</f>
        <v>43486.1</v>
      </c>
      <c r="E19" s="22">
        <f>Лист1!H113</f>
        <v>163658</v>
      </c>
      <c r="F19" s="22">
        <f>Лист1!J113</f>
        <v>207144.1</v>
      </c>
      <c r="G19" s="22">
        <f>Лист1!K113+Лист1!M113</f>
        <v>43486.1</v>
      </c>
      <c r="H19" s="22">
        <f>Лист1!L113</f>
        <v>163658</v>
      </c>
      <c r="I19" s="12">
        <f t="shared" si="4"/>
        <v>1</v>
      </c>
      <c r="J19" s="12">
        <f t="shared" si="2"/>
        <v>1</v>
      </c>
      <c r="K19" s="12">
        <f t="shared" si="5"/>
        <v>1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2.25" hidden="1" customHeight="1">
      <c r="A20" s="7" t="s">
        <v>142</v>
      </c>
      <c r="B20" s="20" t="s">
        <v>223</v>
      </c>
      <c r="C20" s="22">
        <f>Лист1!F164</f>
        <v>0</v>
      </c>
      <c r="D20" s="22">
        <f>Лист1!G164+Лист1!I164</f>
        <v>0</v>
      </c>
      <c r="E20" s="22">
        <f>Лист1!H164</f>
        <v>0</v>
      </c>
      <c r="F20" s="22">
        <f>Лист1!J164</f>
        <v>0</v>
      </c>
      <c r="G20" s="22">
        <f>Лист1!K164+Лист1!M164</f>
        <v>0</v>
      </c>
      <c r="H20" s="22">
        <f>Лист1!L164</f>
        <v>0</v>
      </c>
      <c r="I20" s="12" t="e">
        <f t="shared" si="4"/>
        <v>#DIV/0!</v>
      </c>
      <c r="J20" s="12" t="e">
        <f t="shared" si="2"/>
        <v>#DIV/0!</v>
      </c>
      <c r="K20" s="12" t="e">
        <f t="shared" si="5"/>
        <v>#DIV/0!</v>
      </c>
    </row>
    <row r="21" spans="1:88" ht="1.5" hidden="1" customHeight="1">
      <c r="A21" s="10"/>
      <c r="B21" s="53" t="s">
        <v>14</v>
      </c>
      <c r="C21" s="22">
        <f>Лист1!F165</f>
        <v>0</v>
      </c>
      <c r="D21" s="22">
        <f>Лист1!G165+Лист1!I165</f>
        <v>0</v>
      </c>
      <c r="E21" s="22">
        <f>Лист1!H165</f>
        <v>0</v>
      </c>
      <c r="F21" s="22">
        <f>Лист1!J165</f>
        <v>0</v>
      </c>
      <c r="G21" s="22">
        <f>Лист1!K165+Лист1!M165</f>
        <v>0</v>
      </c>
      <c r="H21" s="22">
        <f>Лист1!L165</f>
        <v>0</v>
      </c>
      <c r="I21" s="12" t="e">
        <f t="shared" si="4"/>
        <v>#DIV/0!</v>
      </c>
      <c r="J21" s="12" t="e">
        <f t="shared" si="2"/>
        <v>#DIV/0!</v>
      </c>
      <c r="K21" s="12" t="e">
        <f t="shared" si="5"/>
        <v>#DIV/0!</v>
      </c>
    </row>
    <row r="22" spans="1:88" ht="1.5" hidden="1" customHeight="1">
      <c r="A22" s="10"/>
      <c r="B22" s="77"/>
      <c r="C22" s="22">
        <f>Лист1!F166</f>
        <v>0</v>
      </c>
      <c r="D22" s="58">
        <f>Лист1!G166+Лист1!I166</f>
        <v>0</v>
      </c>
      <c r="E22" s="58">
        <f>Лист1!H166</f>
        <v>0</v>
      </c>
      <c r="F22" s="22">
        <f>Лист1!J166</f>
        <v>0</v>
      </c>
      <c r="G22" s="58">
        <f>Лист1!K166+Лист1!M166</f>
        <v>0</v>
      </c>
      <c r="H22" s="58">
        <f>Лист1!L166</f>
        <v>0</v>
      </c>
      <c r="I22" s="12" t="e">
        <f t="shared" si="4"/>
        <v>#DIV/0!</v>
      </c>
      <c r="J22" s="12" t="e">
        <f t="shared" si="2"/>
        <v>#DIV/0!</v>
      </c>
      <c r="K22" s="12" t="e">
        <f t="shared" si="5"/>
        <v>#DIV/0!</v>
      </c>
    </row>
    <row r="23" spans="1:88" s="54" customFormat="1" ht="74.25" customHeight="1">
      <c r="A23" s="7" t="s">
        <v>74</v>
      </c>
      <c r="B23" s="20" t="s">
        <v>83</v>
      </c>
      <c r="C23" s="22">
        <f>Лист1!F167</f>
        <v>153736.79999999999</v>
      </c>
      <c r="D23" s="22">
        <f>Лист1!G167+Лист1!I167</f>
        <v>5362.1</v>
      </c>
      <c r="E23" s="22">
        <f>Лист1!H167</f>
        <v>148374.70000000001</v>
      </c>
      <c r="F23" s="22">
        <f>Лист1!J167</f>
        <v>153736.70000000001</v>
      </c>
      <c r="G23" s="22">
        <f>Лист1!K167+Лист1!M167</f>
        <v>5362.1</v>
      </c>
      <c r="H23" s="22">
        <f>Лист1!L167</f>
        <v>148374.6</v>
      </c>
      <c r="I23" s="12">
        <f t="shared" si="4"/>
        <v>1</v>
      </c>
      <c r="J23" s="12">
        <f t="shared" si="2"/>
        <v>1</v>
      </c>
      <c r="K23" s="12">
        <f t="shared" si="5"/>
        <v>1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46.5" customHeight="1">
      <c r="A24" s="10" t="s">
        <v>82</v>
      </c>
      <c r="B24" s="20" t="s">
        <v>322</v>
      </c>
      <c r="C24" s="22">
        <f>Лист1!F195</f>
        <v>26236.400000000001</v>
      </c>
      <c r="D24" s="58">
        <f>Лист1!G195+Лист1!I195</f>
        <v>1291.8</v>
      </c>
      <c r="E24" s="58">
        <f>Лист1!H195</f>
        <v>24944.6</v>
      </c>
      <c r="F24" s="22">
        <f>Лист1!J195</f>
        <v>25716</v>
      </c>
      <c r="G24" s="58">
        <f>Лист1!K195+Лист1!M195</f>
        <v>771.5</v>
      </c>
      <c r="H24" s="58">
        <f>Лист1!L195</f>
        <v>24944.5</v>
      </c>
      <c r="I24" s="12">
        <f t="shared" si="4"/>
        <v>0.98</v>
      </c>
      <c r="J24" s="12">
        <f t="shared" si="2"/>
        <v>0.59699999999999998</v>
      </c>
      <c r="K24" s="12">
        <f t="shared" si="5"/>
        <v>1</v>
      </c>
    </row>
    <row r="25" spans="1:88" s="54" customFormat="1" ht="51.75" customHeight="1">
      <c r="A25" s="7" t="s">
        <v>89</v>
      </c>
      <c r="B25" s="20" t="s">
        <v>90</v>
      </c>
      <c r="C25" s="22">
        <f>Лист1!F184</f>
        <v>30855.8</v>
      </c>
      <c r="D25" s="22">
        <f>Лист1!G184+Лист1!I184</f>
        <v>11300</v>
      </c>
      <c r="E25" s="22">
        <f>Лист1!H184</f>
        <v>19555.8</v>
      </c>
      <c r="F25" s="22">
        <f>Лист1!J184</f>
        <v>30855.8</v>
      </c>
      <c r="G25" s="22">
        <f>Лист1!K184+Лист1!M184</f>
        <v>11300</v>
      </c>
      <c r="H25" s="22">
        <f>Лист1!L184</f>
        <v>19555.8</v>
      </c>
      <c r="I25" s="12">
        <f t="shared" si="4"/>
        <v>1</v>
      </c>
      <c r="J25" s="12">
        <f t="shared" si="2"/>
        <v>1</v>
      </c>
      <c r="K25" s="12">
        <f t="shared" si="5"/>
        <v>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s="54" customFormat="1" ht="42.75" customHeight="1">
      <c r="A26" s="7">
        <v>11</v>
      </c>
      <c r="B26" s="20" t="s">
        <v>141</v>
      </c>
      <c r="C26" s="22">
        <f>Лист1!F190</f>
        <v>8645.1</v>
      </c>
      <c r="D26" s="22">
        <f>Лист1!G190+Лист1!I190</f>
        <v>259.39999999999998</v>
      </c>
      <c r="E26" s="22">
        <f>Лист1!H190</f>
        <v>8385.7000000000007</v>
      </c>
      <c r="F26" s="22">
        <f>Лист1!J190</f>
        <v>8645.1</v>
      </c>
      <c r="G26" s="22">
        <f>Лист1!K190+Лист1!M190</f>
        <v>259.39999999999998</v>
      </c>
      <c r="H26" s="22">
        <f>Лист1!L190</f>
        <v>8385.7000000000007</v>
      </c>
      <c r="I26" s="12">
        <f t="shared" si="4"/>
        <v>1</v>
      </c>
      <c r="J26" s="12">
        <f t="shared" si="2"/>
        <v>1</v>
      </c>
      <c r="K26" s="12">
        <f t="shared" si="5"/>
        <v>1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38.25" customHeight="1">
      <c r="A27" s="7" t="s">
        <v>321</v>
      </c>
      <c r="B27" s="20" t="s">
        <v>53</v>
      </c>
      <c r="C27" s="22">
        <f>Лист1!F91</f>
        <v>1930</v>
      </c>
      <c r="D27" s="22">
        <f>Лист1!G91+Лист1!I91</f>
        <v>1930</v>
      </c>
      <c r="E27" s="22">
        <f>Лист1!H91</f>
        <v>0</v>
      </c>
      <c r="F27" s="22">
        <f>Лист1!J91</f>
        <v>1930</v>
      </c>
      <c r="G27" s="22">
        <f>Лист1!K91+Лист1!M91</f>
        <v>1930</v>
      </c>
      <c r="H27" s="22">
        <f>Лист1!L91</f>
        <v>0</v>
      </c>
      <c r="I27" s="12">
        <f t="shared" si="1"/>
        <v>1</v>
      </c>
      <c r="J27" s="12">
        <f t="shared" si="2"/>
        <v>1</v>
      </c>
      <c r="K27" s="12"/>
    </row>
    <row r="28" spans="1:88">
      <c r="I28" s="1"/>
    </row>
    <row r="29" spans="1:88" ht="22.15" customHeight="1">
      <c r="I29" s="1"/>
    </row>
    <row r="30" spans="1:88" ht="22.15" customHeight="1">
      <c r="I30" s="1"/>
    </row>
    <row r="31" spans="1:88" ht="22.15" customHeight="1">
      <c r="I31" s="1"/>
    </row>
    <row r="32" spans="1:88" ht="22.15" customHeight="1">
      <c r="I32" s="1"/>
    </row>
    <row r="33" spans="9:9" ht="21" customHeight="1">
      <c r="I33" s="1"/>
    </row>
    <row r="34" spans="9:9" ht="21" customHeight="1">
      <c r="I34" s="1"/>
    </row>
    <row r="35" spans="9:9" ht="21" customHeight="1">
      <c r="I35" s="1"/>
    </row>
    <row r="36" spans="9:9" ht="21" customHeight="1">
      <c r="I36" s="1"/>
    </row>
    <row r="37" spans="9:9" ht="17.45" customHeight="1">
      <c r="I37" s="1"/>
    </row>
    <row r="38" spans="9:9" ht="16.149999999999999" customHeight="1">
      <c r="I38" s="1"/>
    </row>
    <row r="39" spans="9:9" ht="17.45" customHeight="1">
      <c r="I39" s="1"/>
    </row>
    <row r="40" spans="9:9" ht="20.45" customHeight="1">
      <c r="I40" s="1"/>
    </row>
    <row r="41" spans="9:9" ht="16.149999999999999" customHeight="1">
      <c r="I41" s="1"/>
    </row>
    <row r="42" spans="9:9" ht="17.45" customHeight="1">
      <c r="I42" s="1"/>
    </row>
    <row r="43" spans="9:9" ht="17.45" customHeight="1">
      <c r="I43" s="1"/>
    </row>
    <row r="44" spans="9:9">
      <c r="I44" s="1"/>
    </row>
    <row r="45" spans="9:9">
      <c r="I45" s="1"/>
    </row>
    <row r="46" spans="9:9">
      <c r="I46" s="1"/>
    </row>
    <row r="47" spans="9:9">
      <c r="I47" s="1"/>
    </row>
    <row r="48" spans="9:9">
      <c r="I48" s="1"/>
    </row>
    <row r="49" spans="9:9">
      <c r="I49" s="1"/>
    </row>
    <row r="50" spans="9:9">
      <c r="I50" s="1"/>
    </row>
    <row r="51" spans="9:9">
      <c r="I51" s="1"/>
    </row>
    <row r="52" spans="9:9">
      <c r="I52" s="1"/>
    </row>
    <row r="53" spans="9:9">
      <c r="I53" s="1"/>
    </row>
    <row r="54" spans="9:9">
      <c r="I54" s="1"/>
    </row>
    <row r="55" spans="9:9">
      <c r="I55" s="1"/>
    </row>
    <row r="56" spans="9:9">
      <c r="I56" s="1"/>
    </row>
    <row r="57" spans="9:9">
      <c r="I57" s="1"/>
    </row>
    <row r="58" spans="9:9">
      <c r="I58" s="1"/>
    </row>
    <row r="59" spans="9:9">
      <c r="I59" s="1"/>
    </row>
    <row r="60" spans="9:9">
      <c r="I60" s="1"/>
    </row>
    <row r="61" spans="9:9">
      <c r="I61" s="1"/>
    </row>
  </sheetData>
  <mergeCells count="7">
    <mergeCell ref="C9:E9"/>
    <mergeCell ref="F9:H9"/>
    <mergeCell ref="I8:K9"/>
    <mergeCell ref="A5:I6"/>
    <mergeCell ref="A8:A10"/>
    <mergeCell ref="B8:B10"/>
    <mergeCell ref="C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3"/>
  <sheetViews>
    <sheetView workbookViewId="0">
      <selection activeCell="D5" sqref="D5"/>
    </sheetView>
  </sheetViews>
  <sheetFormatPr defaultRowHeight="15"/>
  <cols>
    <col min="1" max="1" width="31.7109375" customWidth="1"/>
    <col min="2" max="2" width="15.7109375" customWidth="1"/>
    <col min="3" max="3" width="13.28515625" customWidth="1"/>
    <col min="4" max="4" width="15.140625" customWidth="1"/>
    <col min="5" max="5" width="14.28515625" customWidth="1"/>
    <col min="6" max="6" width="11.5703125" customWidth="1"/>
    <col min="7" max="7" width="12.7109375" customWidth="1"/>
    <col min="8" max="8" width="11" customWidth="1"/>
  </cols>
  <sheetData>
    <row r="1" spans="1:10" ht="16.5">
      <c r="A1" s="167" t="s">
        <v>355</v>
      </c>
      <c r="B1" s="167" t="s">
        <v>356</v>
      </c>
      <c r="C1" s="167" t="s">
        <v>357</v>
      </c>
      <c r="D1" s="167"/>
      <c r="E1" s="167"/>
      <c r="F1" s="167"/>
      <c r="G1" s="167" t="s">
        <v>358</v>
      </c>
      <c r="H1" s="195" t="s">
        <v>359</v>
      </c>
    </row>
    <row r="2" spans="1:10" ht="16.5">
      <c r="A2" s="167"/>
      <c r="B2" s="167"/>
      <c r="C2" s="196" t="s">
        <v>360</v>
      </c>
      <c r="D2" s="197" t="s">
        <v>363</v>
      </c>
      <c r="E2" s="197" t="s">
        <v>14</v>
      </c>
      <c r="F2" s="197"/>
      <c r="G2" s="167"/>
      <c r="H2" s="195"/>
    </row>
    <row r="3" spans="1:10" ht="49.5">
      <c r="A3" s="167"/>
      <c r="B3" s="167"/>
      <c r="C3" s="196"/>
      <c r="D3" s="197"/>
      <c r="E3" s="68" t="s">
        <v>361</v>
      </c>
      <c r="F3" s="68" t="s">
        <v>362</v>
      </c>
      <c r="G3" s="167"/>
      <c r="H3" s="195"/>
    </row>
    <row r="4" spans="1:10" ht="16.5">
      <c r="A4" s="107">
        <v>2</v>
      </c>
      <c r="B4" s="106">
        <v>2</v>
      </c>
      <c r="C4" s="6">
        <v>3</v>
      </c>
      <c r="D4" s="106">
        <v>4</v>
      </c>
      <c r="E4" s="106">
        <v>5</v>
      </c>
      <c r="F4" s="106">
        <v>6</v>
      </c>
      <c r="G4" s="106">
        <v>7</v>
      </c>
      <c r="H4" s="111">
        <v>8</v>
      </c>
    </row>
    <row r="5" spans="1:10" ht="19.5">
      <c r="A5" s="20" t="s">
        <v>10</v>
      </c>
      <c r="B5" s="116">
        <f>Лист2!C12/1000</f>
        <v>19023.7</v>
      </c>
      <c r="C5" s="117">
        <f>SUM(C6:C17)</f>
        <v>1169.8</v>
      </c>
      <c r="D5" s="117">
        <f>SUM(D6:D17)</f>
        <v>17781.8</v>
      </c>
      <c r="E5" s="117">
        <f>SUM(E6:E17)</f>
        <v>14754.7</v>
      </c>
      <c r="F5" s="117">
        <v>86.3</v>
      </c>
      <c r="G5" s="117">
        <f>Лист2!F12/1000</f>
        <v>16305.9</v>
      </c>
      <c r="H5" s="113">
        <f>G5/B5</f>
        <v>0.85699999999999998</v>
      </c>
      <c r="I5" s="61">
        <f>SUM(C5:D5)</f>
        <v>18951.599999999999</v>
      </c>
      <c r="J5" s="61">
        <f>I5-B5</f>
        <v>-72.099999999999994</v>
      </c>
    </row>
    <row r="6" spans="1:10" ht="33">
      <c r="A6" s="53" t="s">
        <v>364</v>
      </c>
      <c r="B6" s="118">
        <f>Лист2!C13/1000</f>
        <v>7978.6</v>
      </c>
      <c r="C6" s="118">
        <v>1.8</v>
      </c>
      <c r="D6" s="118">
        <f>7513.4+380.9</f>
        <v>7894.3</v>
      </c>
      <c r="E6" s="118">
        <v>7144.2</v>
      </c>
      <c r="F6" s="118">
        <v>95.1</v>
      </c>
      <c r="G6" s="119">
        <f>Лист2!F13/1000</f>
        <v>7013.7</v>
      </c>
      <c r="H6" s="114">
        <f t="shared" ref="H6:H17" si="0">G6/B6</f>
        <v>0.879</v>
      </c>
      <c r="I6" s="61">
        <f t="shared" ref="I6:I17" si="1">SUM(C6:D6)</f>
        <v>7896.1</v>
      </c>
      <c r="J6" s="61">
        <f t="shared" ref="J6:J17" si="2">I6-B6</f>
        <v>-82.5</v>
      </c>
    </row>
    <row r="7" spans="1:10" ht="18.75">
      <c r="A7" s="53" t="s">
        <v>365</v>
      </c>
      <c r="B7" s="118">
        <f>Лист2!C14/1000</f>
        <v>6522.6</v>
      </c>
      <c r="C7" s="118">
        <v>9.8000000000000007</v>
      </c>
      <c r="D7" s="118">
        <f>5801.2+301.8</f>
        <v>6103</v>
      </c>
      <c r="E7" s="118">
        <v>4226.6000000000004</v>
      </c>
      <c r="F7" s="118">
        <v>72.900000000000006</v>
      </c>
      <c r="G7" s="119">
        <f>Лист2!F14/1000</f>
        <v>5012.7</v>
      </c>
      <c r="H7" s="114">
        <f t="shared" si="0"/>
        <v>0.76900000000000002</v>
      </c>
      <c r="I7" s="61">
        <f t="shared" si="1"/>
        <v>6112.8</v>
      </c>
      <c r="J7" s="61">
        <f t="shared" si="2"/>
        <v>-409.8</v>
      </c>
    </row>
    <row r="8" spans="1:10" ht="18.75">
      <c r="A8" s="112" t="s">
        <v>366</v>
      </c>
      <c r="B8" s="118">
        <f>Лист2!C15/1000</f>
        <v>1893.2</v>
      </c>
      <c r="C8" s="118">
        <v>0</v>
      </c>
      <c r="D8" s="118">
        <v>1981.7</v>
      </c>
      <c r="E8" s="118">
        <v>1872.4</v>
      </c>
      <c r="F8" s="118">
        <v>94.5</v>
      </c>
      <c r="G8" s="119">
        <f>Лист2!F15/1000</f>
        <v>1736.9</v>
      </c>
      <c r="H8" s="114">
        <f t="shared" si="0"/>
        <v>0.91700000000000004</v>
      </c>
      <c r="I8" s="61">
        <f t="shared" si="1"/>
        <v>1981.7</v>
      </c>
      <c r="J8" s="61">
        <f t="shared" si="2"/>
        <v>88.5</v>
      </c>
    </row>
    <row r="9" spans="1:10" ht="18.75">
      <c r="A9" s="23" t="s">
        <v>367</v>
      </c>
      <c r="B9" s="118">
        <f>Лист2!C16/1000</f>
        <v>1097.8</v>
      </c>
      <c r="C9" s="118">
        <f>241.7+110.8</f>
        <v>352.5</v>
      </c>
      <c r="D9" s="118">
        <v>1029</v>
      </c>
      <c r="E9" s="118">
        <v>777.9</v>
      </c>
      <c r="F9" s="118">
        <v>75.599999999999994</v>
      </c>
      <c r="G9" s="119">
        <f>Лист2!F16/1000</f>
        <v>1039.8</v>
      </c>
      <c r="H9" s="114">
        <f t="shared" si="0"/>
        <v>0.94699999999999995</v>
      </c>
      <c r="I9" s="61">
        <f t="shared" si="1"/>
        <v>1381.5</v>
      </c>
      <c r="J9" s="61">
        <f t="shared" si="2"/>
        <v>283.7</v>
      </c>
    </row>
    <row r="10" spans="1:10" ht="18.75">
      <c r="A10" s="23" t="s">
        <v>368</v>
      </c>
      <c r="B10" s="118">
        <f>Лист2!C17/1000-0.1</f>
        <v>602.6</v>
      </c>
      <c r="C10" s="120">
        <f>823.3-262.9</f>
        <v>560.4</v>
      </c>
      <c r="D10" s="120">
        <v>53.7</v>
      </c>
      <c r="E10" s="120">
        <v>33.4</v>
      </c>
      <c r="F10" s="120">
        <v>62.2</v>
      </c>
      <c r="G10" s="119">
        <f>Лист2!F17/1000</f>
        <v>602</v>
      </c>
      <c r="H10" s="115">
        <f t="shared" si="0"/>
        <v>0.999</v>
      </c>
      <c r="I10" s="61">
        <f t="shared" si="1"/>
        <v>614.1</v>
      </c>
      <c r="J10" s="61">
        <f t="shared" si="2"/>
        <v>11.5</v>
      </c>
    </row>
    <row r="11" spans="1:10" ht="18.75">
      <c r="A11" s="23" t="s">
        <v>369</v>
      </c>
      <c r="B11" s="118">
        <f>Лист2!C18/1000</f>
        <v>500.3</v>
      </c>
      <c r="C11" s="118">
        <f>1.4+20.6</f>
        <v>22</v>
      </c>
      <c r="D11" s="118">
        <v>478.5</v>
      </c>
      <c r="E11" s="118">
        <v>473.4</v>
      </c>
      <c r="F11" s="118">
        <v>98.9</v>
      </c>
      <c r="G11" s="119">
        <f>Лист2!F18/1000</f>
        <v>472.9</v>
      </c>
      <c r="H11" s="114">
        <f t="shared" si="0"/>
        <v>0.94499999999999995</v>
      </c>
      <c r="I11" s="61">
        <f t="shared" si="1"/>
        <v>500.5</v>
      </c>
      <c r="J11" s="61">
        <f t="shared" si="2"/>
        <v>0.2</v>
      </c>
    </row>
    <row r="12" spans="1:10" ht="18.75">
      <c r="A12" s="23" t="s">
        <v>370</v>
      </c>
      <c r="B12" s="118">
        <f>Лист2!C19/1000</f>
        <v>207.1</v>
      </c>
      <c r="C12" s="118">
        <v>0</v>
      </c>
      <c r="D12" s="118">
        <v>217.3</v>
      </c>
      <c r="E12" s="118">
        <v>202.5</v>
      </c>
      <c r="F12" s="118">
        <v>95</v>
      </c>
      <c r="G12" s="119">
        <f>Лист2!F19/1000</f>
        <v>207.1</v>
      </c>
      <c r="H12" s="114">
        <f>G12/B12</f>
        <v>1</v>
      </c>
      <c r="I12" s="61">
        <f t="shared" si="1"/>
        <v>217.3</v>
      </c>
      <c r="J12" s="61">
        <f t="shared" si="2"/>
        <v>10.199999999999999</v>
      </c>
    </row>
    <row r="13" spans="1:10" ht="82.5">
      <c r="A13" s="53" t="s">
        <v>371</v>
      </c>
      <c r="B13" s="118">
        <f>Лист2!C23/1000</f>
        <v>153.69999999999999</v>
      </c>
      <c r="C13" s="118">
        <v>163.1</v>
      </c>
      <c r="D13" s="118"/>
      <c r="E13" s="118"/>
      <c r="F13" s="118"/>
      <c r="G13" s="119">
        <f>Лист2!F23/1000</f>
        <v>153.69999999999999</v>
      </c>
      <c r="H13" s="114">
        <f t="shared" ref="H13:H16" si="3">G13/B13</f>
        <v>1</v>
      </c>
      <c r="I13" s="61">
        <f t="shared" si="1"/>
        <v>163.1</v>
      </c>
      <c r="J13" s="61">
        <f t="shared" si="2"/>
        <v>9.4</v>
      </c>
    </row>
    <row r="14" spans="1:10" ht="33">
      <c r="A14" s="77" t="s">
        <v>372</v>
      </c>
      <c r="B14" s="118">
        <f>Лист2!C24/1000</f>
        <v>26.2</v>
      </c>
      <c r="C14" s="118">
        <v>20.7</v>
      </c>
      <c r="D14" s="118">
        <v>22.4</v>
      </c>
      <c r="E14" s="118">
        <v>22.4</v>
      </c>
      <c r="F14" s="118">
        <v>100</v>
      </c>
      <c r="G14" s="119">
        <f>Лист2!F24/1000</f>
        <v>25.7</v>
      </c>
      <c r="H14" s="114">
        <f t="shared" si="3"/>
        <v>0.98099999999999998</v>
      </c>
      <c r="I14" s="61">
        <f t="shared" si="1"/>
        <v>43.1</v>
      </c>
      <c r="J14" s="61">
        <f t="shared" si="2"/>
        <v>16.899999999999999</v>
      </c>
    </row>
    <row r="15" spans="1:10" ht="33">
      <c r="A15" s="53" t="s">
        <v>373</v>
      </c>
      <c r="B15" s="118">
        <f>Лист2!C25/1000</f>
        <v>30.9</v>
      </c>
      <c r="C15" s="118">
        <v>30.9</v>
      </c>
      <c r="D15" s="118"/>
      <c r="E15" s="118"/>
      <c r="F15" s="118"/>
      <c r="G15" s="119">
        <f>Лист2!F25/1000</f>
        <v>30.9</v>
      </c>
      <c r="H15" s="114">
        <f t="shared" si="3"/>
        <v>1</v>
      </c>
      <c r="I15" s="61">
        <f t="shared" si="1"/>
        <v>30.9</v>
      </c>
      <c r="J15" s="61">
        <f t="shared" si="2"/>
        <v>0</v>
      </c>
    </row>
    <row r="16" spans="1:10" ht="33">
      <c r="A16" s="53" t="s">
        <v>374</v>
      </c>
      <c r="B16" s="118">
        <f>Лист2!C26/1000</f>
        <v>8.6</v>
      </c>
      <c r="C16" s="118">
        <v>8.6</v>
      </c>
      <c r="D16" s="118"/>
      <c r="E16" s="118"/>
      <c r="F16" s="118"/>
      <c r="G16" s="119">
        <f>Лист2!F26/1000</f>
        <v>8.6</v>
      </c>
      <c r="H16" s="114">
        <f t="shared" si="3"/>
        <v>1</v>
      </c>
      <c r="I16" s="61">
        <f t="shared" si="1"/>
        <v>8.6</v>
      </c>
      <c r="J16" s="61">
        <f t="shared" si="2"/>
        <v>0</v>
      </c>
    </row>
    <row r="17" spans="1:10" ht="18.75">
      <c r="A17" s="53" t="s">
        <v>375</v>
      </c>
      <c r="B17" s="118">
        <f>Лист2!C27/1000</f>
        <v>1.9</v>
      </c>
      <c r="C17" s="118">
        <v>0</v>
      </c>
      <c r="D17" s="118">
        <v>1.9</v>
      </c>
      <c r="E17" s="118">
        <v>1.9</v>
      </c>
      <c r="F17" s="118">
        <v>100</v>
      </c>
      <c r="G17" s="119">
        <f>Лист2!F27/1000</f>
        <v>1.9</v>
      </c>
      <c r="H17" s="114">
        <f t="shared" si="0"/>
        <v>1</v>
      </c>
      <c r="I17" s="61">
        <f t="shared" si="1"/>
        <v>1.9</v>
      </c>
      <c r="J17" s="61">
        <f t="shared" si="2"/>
        <v>0</v>
      </c>
    </row>
    <row r="19" spans="1:10">
      <c r="B19" s="61">
        <f>SUM(B6:B17)-B5</f>
        <v>-0.2</v>
      </c>
      <c r="C19" s="61">
        <f t="shared" ref="C19:E19" si="4">SUM(C6:C17)-C5</f>
        <v>0</v>
      </c>
      <c r="D19" s="61">
        <f t="shared" si="4"/>
        <v>0</v>
      </c>
      <c r="E19" s="61">
        <f t="shared" si="4"/>
        <v>0</v>
      </c>
      <c r="G19" s="61">
        <f>SUM(G6:G17)-G5</f>
        <v>0</v>
      </c>
    </row>
    <row r="32" spans="1:10" ht="15.75" thickBot="1"/>
    <row r="33" spans="1:17" ht="15.75" thickBot="1">
      <c r="A33" s="168" t="s">
        <v>0</v>
      </c>
      <c r="B33" s="171" t="s">
        <v>355</v>
      </c>
      <c r="C33" s="174" t="s">
        <v>143</v>
      </c>
      <c r="D33" s="175"/>
      <c r="E33" s="175"/>
      <c r="F33" s="175"/>
      <c r="G33" s="175"/>
      <c r="H33" s="176"/>
      <c r="I33" s="177" t="s">
        <v>168</v>
      </c>
      <c r="J33" s="178"/>
      <c r="K33" s="179"/>
    </row>
    <row r="34" spans="1:17">
      <c r="A34" s="169"/>
      <c r="B34" s="172"/>
      <c r="C34" s="186" t="s">
        <v>376</v>
      </c>
      <c r="D34" s="187"/>
      <c r="E34" s="188"/>
      <c r="F34" s="186" t="s">
        <v>377</v>
      </c>
      <c r="G34" s="187"/>
      <c r="H34" s="188"/>
      <c r="I34" s="180"/>
      <c r="J34" s="181"/>
      <c r="K34" s="182"/>
    </row>
    <row r="35" spans="1:17" ht="15.75" thickBot="1">
      <c r="A35" s="169"/>
      <c r="B35" s="172"/>
      <c r="C35" s="189" t="s">
        <v>357</v>
      </c>
      <c r="D35" s="190"/>
      <c r="E35" s="191"/>
      <c r="F35" s="189" t="s">
        <v>357</v>
      </c>
      <c r="G35" s="190"/>
      <c r="H35" s="191"/>
      <c r="I35" s="183"/>
      <c r="J35" s="184"/>
      <c r="K35" s="185"/>
    </row>
    <row r="36" spans="1:17" ht="24">
      <c r="A36" s="169"/>
      <c r="B36" s="172"/>
      <c r="C36" s="168" t="s">
        <v>378</v>
      </c>
      <c r="D36" s="193" t="s">
        <v>379</v>
      </c>
      <c r="E36" s="193" t="s">
        <v>380</v>
      </c>
      <c r="F36" s="168" t="s">
        <v>378</v>
      </c>
      <c r="G36" s="193" t="s">
        <v>379</v>
      </c>
      <c r="H36" s="193" t="s">
        <v>380</v>
      </c>
      <c r="I36" s="168" t="s">
        <v>378</v>
      </c>
      <c r="J36" s="121" t="s">
        <v>381</v>
      </c>
      <c r="K36" s="193" t="s">
        <v>383</v>
      </c>
    </row>
    <row r="37" spans="1:17" ht="24.75" thickBot="1">
      <c r="A37" s="170"/>
      <c r="B37" s="173"/>
      <c r="C37" s="192"/>
      <c r="D37" s="194"/>
      <c r="E37" s="194"/>
      <c r="F37" s="192"/>
      <c r="G37" s="194"/>
      <c r="H37" s="194"/>
      <c r="I37" s="192"/>
      <c r="J37" s="122" t="s">
        <v>382</v>
      </c>
      <c r="K37" s="194"/>
    </row>
    <row r="38" spans="1:17" ht="15.75" thickBot="1">
      <c r="A38" s="123">
        <v>1</v>
      </c>
      <c r="B38" s="124">
        <v>2</v>
      </c>
      <c r="C38" s="125">
        <v>3</v>
      </c>
      <c r="D38" s="125">
        <v>4</v>
      </c>
      <c r="E38" s="125">
        <v>5</v>
      </c>
      <c r="F38" s="125">
        <v>6</v>
      </c>
      <c r="G38" s="125">
        <v>7</v>
      </c>
      <c r="H38" s="125">
        <v>8</v>
      </c>
      <c r="I38" s="126">
        <v>9</v>
      </c>
      <c r="J38" s="126">
        <v>10</v>
      </c>
      <c r="K38" s="126">
        <v>11</v>
      </c>
    </row>
    <row r="39" spans="1:17" ht="15.75" thickBot="1">
      <c r="A39" s="127"/>
      <c r="B39" s="128" t="s">
        <v>10</v>
      </c>
      <c r="C39" s="130">
        <v>18951.599999999999</v>
      </c>
      <c r="D39" s="131">
        <v>7519.2</v>
      </c>
      <c r="E39" s="131">
        <v>11432.4</v>
      </c>
      <c r="F39" s="130">
        <v>12461.6</v>
      </c>
      <c r="G39" s="131">
        <v>5060</v>
      </c>
      <c r="H39" s="131">
        <v>7401.6</v>
      </c>
      <c r="I39" s="132">
        <v>0.65800000000000003</v>
      </c>
      <c r="J39" s="132">
        <v>0.67300000000000004</v>
      </c>
      <c r="K39" s="132">
        <v>0.64700000000000002</v>
      </c>
      <c r="L39" s="141">
        <f>F39/C39</f>
        <v>0.65800000000000003</v>
      </c>
      <c r="M39" s="141">
        <f t="shared" ref="M39:N39" si="5">G39/D39</f>
        <v>0.67300000000000004</v>
      </c>
      <c r="N39" s="141">
        <f t="shared" si="5"/>
        <v>0.64700000000000002</v>
      </c>
      <c r="O39" s="129">
        <f>L39-I39</f>
        <v>0</v>
      </c>
      <c r="P39" s="129">
        <f t="shared" ref="P39:Q39" si="6">M39-J39</f>
        <v>0</v>
      </c>
      <c r="Q39" s="129">
        <f t="shared" si="6"/>
        <v>0</v>
      </c>
    </row>
    <row r="40" spans="1:17" ht="39.75" thickBot="1">
      <c r="A40" s="127">
        <v>1</v>
      </c>
      <c r="B40" s="133" t="s">
        <v>384</v>
      </c>
      <c r="C40" s="134">
        <v>7896.1</v>
      </c>
      <c r="D40" s="134">
        <v>4487.2</v>
      </c>
      <c r="E40" s="134">
        <v>3408.9</v>
      </c>
      <c r="F40" s="134">
        <v>6027.9</v>
      </c>
      <c r="G40" s="134">
        <v>3117.3</v>
      </c>
      <c r="H40" s="134">
        <v>2910.6</v>
      </c>
      <c r="I40" s="135">
        <v>0.76300000000000001</v>
      </c>
      <c r="J40" s="135">
        <v>0.69499999999999995</v>
      </c>
      <c r="K40" s="135">
        <v>0.85399999999999998</v>
      </c>
      <c r="L40" s="141">
        <f t="shared" ref="L40:L51" si="7">F40/C40</f>
        <v>0.76300000000000001</v>
      </c>
      <c r="M40" s="141">
        <f t="shared" ref="M40:M51" si="8">G40/D40</f>
        <v>0.69499999999999995</v>
      </c>
      <c r="N40" s="141">
        <f t="shared" ref="N40:N51" si="9">H40/E40</f>
        <v>0.85399999999999998</v>
      </c>
      <c r="O40" s="129">
        <f t="shared" ref="O40:O51" si="10">L40-I40</f>
        <v>0</v>
      </c>
      <c r="P40" s="129">
        <f t="shared" ref="P40:P51" si="11">M40-J40</f>
        <v>0</v>
      </c>
      <c r="Q40" s="129">
        <f t="shared" ref="Q40:Q51" si="12">N40-K40</f>
        <v>0</v>
      </c>
    </row>
    <row r="41" spans="1:17" ht="27" thickBot="1">
      <c r="A41" s="127">
        <v>2</v>
      </c>
      <c r="B41" s="133" t="s">
        <v>385</v>
      </c>
      <c r="C41" s="134">
        <v>6112.8</v>
      </c>
      <c r="D41" s="134">
        <v>1347.1</v>
      </c>
      <c r="E41" s="134">
        <v>4765.7</v>
      </c>
      <c r="F41" s="134">
        <v>3165</v>
      </c>
      <c r="G41" s="136">
        <v>894</v>
      </c>
      <c r="H41" s="134">
        <v>2271</v>
      </c>
      <c r="I41" s="135">
        <v>0.51800000000000002</v>
      </c>
      <c r="J41" s="135">
        <v>0.66400000000000003</v>
      </c>
      <c r="K41" s="135">
        <v>0.47699999999999998</v>
      </c>
      <c r="L41" s="141">
        <f t="shared" si="7"/>
        <v>0.51800000000000002</v>
      </c>
      <c r="M41" s="141">
        <f t="shared" si="8"/>
        <v>0.66400000000000003</v>
      </c>
      <c r="N41" s="141">
        <f t="shared" si="9"/>
        <v>0.47699999999999998</v>
      </c>
      <c r="O41" s="129">
        <f t="shared" si="10"/>
        <v>0</v>
      </c>
      <c r="P41" s="129">
        <f t="shared" si="11"/>
        <v>0</v>
      </c>
      <c r="Q41" s="129">
        <f t="shared" si="12"/>
        <v>0</v>
      </c>
    </row>
    <row r="42" spans="1:17" ht="15.75" thickBot="1">
      <c r="A42" s="127">
        <v>3</v>
      </c>
      <c r="B42" s="137" t="s">
        <v>386</v>
      </c>
      <c r="C42" s="134">
        <v>1981.7</v>
      </c>
      <c r="D42" s="136">
        <v>423.9</v>
      </c>
      <c r="E42" s="134">
        <v>1557.8</v>
      </c>
      <c r="F42" s="134">
        <v>1168</v>
      </c>
      <c r="G42" s="136">
        <v>328.5</v>
      </c>
      <c r="H42" s="136">
        <v>839.5</v>
      </c>
      <c r="I42" s="135">
        <v>0.58899999999999997</v>
      </c>
      <c r="J42" s="135">
        <v>0.77500000000000002</v>
      </c>
      <c r="K42" s="135">
        <v>0.53900000000000003</v>
      </c>
      <c r="L42" s="141">
        <f t="shared" si="7"/>
        <v>0.58899999999999997</v>
      </c>
      <c r="M42" s="141">
        <f t="shared" si="8"/>
        <v>0.77500000000000002</v>
      </c>
      <c r="N42" s="141">
        <f t="shared" si="9"/>
        <v>0.53900000000000003</v>
      </c>
      <c r="O42" s="129">
        <f t="shared" si="10"/>
        <v>0</v>
      </c>
      <c r="P42" s="129">
        <f t="shared" si="11"/>
        <v>0</v>
      </c>
      <c r="Q42" s="129">
        <f t="shared" si="12"/>
        <v>0</v>
      </c>
    </row>
    <row r="43" spans="1:17" ht="15.75" thickBot="1">
      <c r="A43" s="127">
        <v>4</v>
      </c>
      <c r="B43" s="138" t="s">
        <v>387</v>
      </c>
      <c r="C43" s="134">
        <v>1381.5</v>
      </c>
      <c r="D43" s="136">
        <v>848.3</v>
      </c>
      <c r="E43" s="136">
        <v>533.20000000000005</v>
      </c>
      <c r="F43" s="136">
        <v>902.6</v>
      </c>
      <c r="G43" s="136">
        <v>427.7</v>
      </c>
      <c r="H43" s="136">
        <v>474.9</v>
      </c>
      <c r="I43" s="135">
        <v>0.65300000000000002</v>
      </c>
      <c r="J43" s="135">
        <v>0.504</v>
      </c>
      <c r="K43" s="135">
        <v>0.89100000000000001</v>
      </c>
      <c r="L43" s="141">
        <f t="shared" si="7"/>
        <v>0.65300000000000002</v>
      </c>
      <c r="M43" s="141">
        <f t="shared" si="8"/>
        <v>0.504</v>
      </c>
      <c r="N43" s="141">
        <f t="shared" si="9"/>
        <v>0.89100000000000001</v>
      </c>
      <c r="O43" s="129">
        <f t="shared" si="10"/>
        <v>0</v>
      </c>
      <c r="P43" s="129">
        <f t="shared" si="11"/>
        <v>0</v>
      </c>
      <c r="Q43" s="129">
        <f t="shared" si="12"/>
        <v>0</v>
      </c>
    </row>
    <row r="44" spans="1:17" ht="15.75" thickBot="1">
      <c r="A44" s="127">
        <v>5</v>
      </c>
      <c r="B44" s="138" t="s">
        <v>388</v>
      </c>
      <c r="C44" s="136">
        <v>614.1</v>
      </c>
      <c r="D44" s="136">
        <v>212.1</v>
      </c>
      <c r="E44" s="136">
        <v>402</v>
      </c>
      <c r="F44" s="136">
        <v>552.9</v>
      </c>
      <c r="G44" s="136">
        <v>187.3</v>
      </c>
      <c r="H44" s="136">
        <v>365.6</v>
      </c>
      <c r="I44" s="135">
        <v>0.9</v>
      </c>
      <c r="J44" s="135">
        <v>0.88300000000000001</v>
      </c>
      <c r="K44" s="135">
        <v>0.90900000000000003</v>
      </c>
      <c r="L44" s="141">
        <f t="shared" si="7"/>
        <v>0.9</v>
      </c>
      <c r="M44" s="141">
        <f t="shared" si="8"/>
        <v>0.88300000000000001</v>
      </c>
      <c r="N44" s="141">
        <f t="shared" si="9"/>
        <v>0.90900000000000003</v>
      </c>
      <c r="O44" s="129">
        <f t="shared" si="10"/>
        <v>0</v>
      </c>
      <c r="P44" s="129">
        <f t="shared" si="11"/>
        <v>0</v>
      </c>
      <c r="Q44" s="129">
        <f t="shared" si="12"/>
        <v>0</v>
      </c>
    </row>
    <row r="45" spans="1:17" ht="15.75" thickBot="1">
      <c r="A45" s="127">
        <v>6</v>
      </c>
      <c r="B45" s="138" t="s">
        <v>389</v>
      </c>
      <c r="C45" s="136">
        <v>500.5</v>
      </c>
      <c r="D45" s="136">
        <v>131</v>
      </c>
      <c r="E45" s="136">
        <v>369.5</v>
      </c>
      <c r="F45" s="136">
        <v>338.7</v>
      </c>
      <c r="G45" s="136">
        <v>70.3</v>
      </c>
      <c r="H45" s="136">
        <v>268.39999999999998</v>
      </c>
      <c r="I45" s="135">
        <v>0.67700000000000005</v>
      </c>
      <c r="J45" s="135">
        <v>0.53700000000000003</v>
      </c>
      <c r="K45" s="135">
        <v>0.72599999999999998</v>
      </c>
      <c r="L45" s="141">
        <f t="shared" si="7"/>
        <v>0.67700000000000005</v>
      </c>
      <c r="M45" s="141">
        <f t="shared" si="8"/>
        <v>0.53700000000000003</v>
      </c>
      <c r="N45" s="141">
        <f t="shared" si="9"/>
        <v>0.72599999999999998</v>
      </c>
      <c r="O45" s="129">
        <f t="shared" si="10"/>
        <v>0</v>
      </c>
      <c r="P45" s="129">
        <f t="shared" si="11"/>
        <v>0</v>
      </c>
      <c r="Q45" s="129">
        <f t="shared" si="12"/>
        <v>0</v>
      </c>
    </row>
    <row r="46" spans="1:17" ht="15.75" thickBot="1">
      <c r="A46" s="127">
        <v>7</v>
      </c>
      <c r="B46" s="138" t="s">
        <v>390</v>
      </c>
      <c r="C46" s="136">
        <v>217.3</v>
      </c>
      <c r="D46" s="136">
        <v>49</v>
      </c>
      <c r="E46" s="136">
        <v>168.3</v>
      </c>
      <c r="F46" s="136">
        <v>128.69999999999999</v>
      </c>
      <c r="G46" s="136">
        <v>16.600000000000001</v>
      </c>
      <c r="H46" s="136">
        <v>112.1</v>
      </c>
      <c r="I46" s="135">
        <v>0.59199999999999997</v>
      </c>
      <c r="J46" s="135">
        <v>0.33900000000000002</v>
      </c>
      <c r="K46" s="135">
        <v>0.66600000000000004</v>
      </c>
      <c r="L46" s="141">
        <f t="shared" si="7"/>
        <v>0.59199999999999997</v>
      </c>
      <c r="M46" s="141">
        <f t="shared" si="8"/>
        <v>0.33900000000000002</v>
      </c>
      <c r="N46" s="141">
        <f t="shared" si="9"/>
        <v>0.66600000000000004</v>
      </c>
      <c r="O46" s="129">
        <f t="shared" si="10"/>
        <v>0</v>
      </c>
      <c r="P46" s="129">
        <f t="shared" si="11"/>
        <v>0</v>
      </c>
      <c r="Q46" s="129">
        <f t="shared" si="12"/>
        <v>0</v>
      </c>
    </row>
    <row r="47" spans="1:17" ht="78" thickBot="1">
      <c r="A47" s="127">
        <v>8</v>
      </c>
      <c r="B47" s="133" t="s">
        <v>391</v>
      </c>
      <c r="C47" s="136">
        <v>163.1</v>
      </c>
      <c r="D47" s="136">
        <v>5.9</v>
      </c>
      <c r="E47" s="136">
        <v>157.19999999999999</v>
      </c>
      <c r="F47" s="136">
        <v>119.3</v>
      </c>
      <c r="G47" s="136">
        <v>4.3</v>
      </c>
      <c r="H47" s="136">
        <v>115</v>
      </c>
      <c r="I47" s="135">
        <v>0.73099999999999998</v>
      </c>
      <c r="J47" s="135">
        <v>0.72899999999999998</v>
      </c>
      <c r="K47" s="135">
        <v>0.73199999999999998</v>
      </c>
      <c r="L47" s="141">
        <f t="shared" si="7"/>
        <v>0.73099999999999998</v>
      </c>
      <c r="M47" s="141">
        <f t="shared" si="8"/>
        <v>0.72899999999999998</v>
      </c>
      <c r="N47" s="141">
        <f t="shared" si="9"/>
        <v>0.73199999999999998</v>
      </c>
      <c r="O47" s="129">
        <f t="shared" si="10"/>
        <v>0</v>
      </c>
      <c r="P47" s="129">
        <f t="shared" si="11"/>
        <v>0</v>
      </c>
      <c r="Q47" s="129">
        <f t="shared" si="12"/>
        <v>0</v>
      </c>
    </row>
    <row r="48" spans="1:17" ht="39.75" thickBot="1">
      <c r="A48" s="127">
        <v>9</v>
      </c>
      <c r="B48" s="133" t="s">
        <v>392</v>
      </c>
      <c r="C48" s="136">
        <v>43.1</v>
      </c>
      <c r="D48" s="136">
        <v>1.3</v>
      </c>
      <c r="E48" s="136">
        <v>41.8</v>
      </c>
      <c r="F48" s="136">
        <v>25.7</v>
      </c>
      <c r="G48" s="136">
        <v>0.8</v>
      </c>
      <c r="H48" s="136">
        <v>24.9</v>
      </c>
      <c r="I48" s="135">
        <v>0.59599999999999997</v>
      </c>
      <c r="J48" s="135">
        <v>0.61499999999999999</v>
      </c>
      <c r="K48" s="135">
        <v>0.59599999999999997</v>
      </c>
      <c r="L48" s="141">
        <f t="shared" si="7"/>
        <v>0.59599999999999997</v>
      </c>
      <c r="M48" s="141">
        <f t="shared" si="8"/>
        <v>0.61499999999999999</v>
      </c>
      <c r="N48" s="141">
        <f t="shared" si="9"/>
        <v>0.59599999999999997</v>
      </c>
      <c r="O48" s="129">
        <f t="shared" si="10"/>
        <v>0</v>
      </c>
      <c r="P48" s="129">
        <f t="shared" si="11"/>
        <v>0</v>
      </c>
      <c r="Q48" s="129">
        <f t="shared" si="12"/>
        <v>0</v>
      </c>
    </row>
    <row r="49" spans="1:17" ht="52.5" thickBot="1">
      <c r="A49" s="127">
        <v>10</v>
      </c>
      <c r="B49" s="133" t="s">
        <v>393</v>
      </c>
      <c r="C49" s="136">
        <v>30.9</v>
      </c>
      <c r="D49" s="136">
        <v>11.3</v>
      </c>
      <c r="E49" s="136">
        <v>19.600000000000001</v>
      </c>
      <c r="F49" s="136">
        <v>30.9</v>
      </c>
      <c r="G49" s="136">
        <v>11.3</v>
      </c>
      <c r="H49" s="136">
        <v>19.600000000000001</v>
      </c>
      <c r="I49" s="139">
        <v>1</v>
      </c>
      <c r="J49" s="139">
        <v>1</v>
      </c>
      <c r="K49" s="139">
        <v>1</v>
      </c>
      <c r="L49" s="141">
        <f t="shared" si="7"/>
        <v>1</v>
      </c>
      <c r="M49" s="141">
        <f t="shared" si="8"/>
        <v>1</v>
      </c>
      <c r="N49" s="141">
        <f t="shared" si="9"/>
        <v>1</v>
      </c>
      <c r="O49" s="129">
        <f t="shared" si="10"/>
        <v>0</v>
      </c>
      <c r="P49" s="129">
        <f t="shared" si="11"/>
        <v>0</v>
      </c>
      <c r="Q49" s="129">
        <f t="shared" si="12"/>
        <v>0</v>
      </c>
    </row>
    <row r="50" spans="1:17" ht="39.75" thickBot="1">
      <c r="A50" s="127">
        <v>11</v>
      </c>
      <c r="B50" s="133" t="s">
        <v>394</v>
      </c>
      <c r="C50" s="136">
        <v>8.6</v>
      </c>
      <c r="D50" s="136">
        <v>0.2</v>
      </c>
      <c r="E50" s="136">
        <v>8.4</v>
      </c>
      <c r="F50" s="136">
        <v>0</v>
      </c>
      <c r="G50" s="136">
        <v>0</v>
      </c>
      <c r="H50" s="136">
        <v>0</v>
      </c>
      <c r="I50" s="135">
        <v>0</v>
      </c>
      <c r="J50" s="135">
        <v>0</v>
      </c>
      <c r="K50" s="135">
        <v>0</v>
      </c>
      <c r="L50" s="141">
        <f t="shared" si="7"/>
        <v>0</v>
      </c>
      <c r="M50" s="141">
        <f t="shared" si="8"/>
        <v>0</v>
      </c>
      <c r="N50" s="141">
        <f t="shared" si="9"/>
        <v>0</v>
      </c>
      <c r="O50" s="129">
        <f t="shared" si="10"/>
        <v>0</v>
      </c>
      <c r="P50" s="129">
        <f t="shared" si="11"/>
        <v>0</v>
      </c>
      <c r="Q50" s="129">
        <f t="shared" si="12"/>
        <v>0</v>
      </c>
    </row>
    <row r="51" spans="1:17" ht="27" thickBot="1">
      <c r="A51" s="127">
        <v>12</v>
      </c>
      <c r="B51" s="133" t="s">
        <v>395</v>
      </c>
      <c r="C51" s="136">
        <v>1.9</v>
      </c>
      <c r="D51" s="136">
        <v>1.9</v>
      </c>
      <c r="E51" s="136">
        <v>0</v>
      </c>
      <c r="F51" s="136">
        <v>1.9</v>
      </c>
      <c r="G51" s="136">
        <v>1.9</v>
      </c>
      <c r="H51" s="136">
        <v>0</v>
      </c>
      <c r="I51" s="139">
        <v>1</v>
      </c>
      <c r="J51" s="139">
        <v>1</v>
      </c>
      <c r="K51" s="140"/>
      <c r="L51" s="141">
        <f t="shared" si="7"/>
        <v>1</v>
      </c>
      <c r="M51" s="141">
        <f t="shared" si="8"/>
        <v>1</v>
      </c>
      <c r="N51" s="141" t="e">
        <f t="shared" si="9"/>
        <v>#DIV/0!</v>
      </c>
      <c r="O51" s="129">
        <f t="shared" si="10"/>
        <v>0</v>
      </c>
      <c r="P51" s="129">
        <f t="shared" si="11"/>
        <v>0</v>
      </c>
      <c r="Q51" s="129" t="e">
        <f t="shared" si="12"/>
        <v>#DIV/0!</v>
      </c>
    </row>
    <row r="52" spans="1:17">
      <c r="C52" s="129">
        <f>SUM(C40:C51)</f>
        <v>18951.599999999999</v>
      </c>
      <c r="D52" s="129">
        <f t="shared" ref="D52:E52" si="13">SUM(D40:D51)</f>
        <v>7519.2</v>
      </c>
      <c r="E52" s="129">
        <f t="shared" si="13"/>
        <v>11432.4</v>
      </c>
      <c r="F52" s="129">
        <f>SUM(F40:F51)</f>
        <v>12461.6</v>
      </c>
      <c r="G52" s="129">
        <f t="shared" ref="G52" si="14">SUM(G40:G51)</f>
        <v>5060</v>
      </c>
      <c r="H52" s="129">
        <f t="shared" ref="H52" si="15">SUM(H40:H51)</f>
        <v>7401.6</v>
      </c>
    </row>
    <row r="53" spans="1:17">
      <c r="C53" s="129">
        <f>C52-C39</f>
        <v>0</v>
      </c>
      <c r="D53" s="129">
        <f t="shared" ref="D53:E53" si="16">D52-D39</f>
        <v>0</v>
      </c>
      <c r="E53" s="129">
        <f t="shared" si="16"/>
        <v>0</v>
      </c>
      <c r="F53" s="129">
        <f t="shared" ref="F53" si="17">F52-F39</f>
        <v>0</v>
      </c>
      <c r="G53" s="129">
        <f t="shared" ref="G53" si="18">G52-G39</f>
        <v>0</v>
      </c>
      <c r="H53" s="129">
        <f t="shared" ref="H53" si="19">H52-H39</f>
        <v>0</v>
      </c>
    </row>
  </sheetData>
  <mergeCells count="24">
    <mergeCell ref="A1:A3"/>
    <mergeCell ref="B1:B3"/>
    <mergeCell ref="C1:F1"/>
    <mergeCell ref="G1:G3"/>
    <mergeCell ref="H1:H3"/>
    <mergeCell ref="C2:C3"/>
    <mergeCell ref="D2:D3"/>
    <mergeCell ref="E2:F2"/>
    <mergeCell ref="A33:A37"/>
    <mergeCell ref="B33:B37"/>
    <mergeCell ref="C33:H33"/>
    <mergeCell ref="I33:K35"/>
    <mergeCell ref="C34:E34"/>
    <mergeCell ref="C35:E35"/>
    <mergeCell ref="F34:H34"/>
    <mergeCell ref="F35:H35"/>
    <mergeCell ref="C36:C37"/>
    <mergeCell ref="D36:D37"/>
    <mergeCell ref="E36:E37"/>
    <mergeCell ref="F36:F37"/>
    <mergeCell ref="G36:G37"/>
    <mergeCell ref="H36:H37"/>
    <mergeCell ref="I36:I37"/>
    <mergeCell ref="K36:K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2023-10-12T11:00:25Z</cp:lastPrinted>
  <dcterms:created xsi:type="dcterms:W3CDTF">2006-09-28T05:33:49Z</dcterms:created>
  <dcterms:modified xsi:type="dcterms:W3CDTF">2024-01-30T07:17:45Z</dcterms:modified>
</cp:coreProperties>
</file>