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15" yWindow="-75" windowWidth="21240" windowHeight="12795"/>
  </bookViews>
  <sheets>
    <sheet name="Лист1" sheetId="1" r:id="rId1"/>
    <sheet name="Лист2" sheetId="2" r:id="rId2"/>
  </sheets>
  <definedNames>
    <definedName name="_xlnm._FilterDatabase" localSheetId="0" hidden="1">Лист1!$E$15:$E$201</definedName>
    <definedName name="Z_77984228_E82F_4F8D_9DE5_B74C2AD346E6_.wvu.FilterData" localSheetId="0" hidden="1">Лист1!$E$15:$E$201</definedName>
    <definedName name="Z_77984228_E82F_4F8D_9DE5_B74C2AD346E6_.wvu.PrintArea" localSheetId="0" hidden="1">Лист1!$A$5:$V$201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Лист1!$E$15:$E$201</definedName>
    <definedName name="Z_8DBC8541_9868_41A7_9A9F_A27FC80CBA37_.wvu.PrintArea" localSheetId="0" hidden="1">Лист1!$A$5:$V$201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Лист1!$E$15:$E$201</definedName>
    <definedName name="Z_BABD61A3_6A51_407B_8C81_60ED34B253AA_.wvu.PrintArea" localSheetId="0" hidden="1">Лист1!$A$5:$V$201</definedName>
    <definedName name="Z_BABD61A3_6A51_407B_8C81_60ED34B253AA_.wvu.PrintTitles" localSheetId="0" hidden="1">Лист1!$8:$11</definedName>
    <definedName name="Z_BABD61A3_6A51_407B_8C81_60ED34B253AA_.wvu.Rows" localSheetId="0" hidden="1">Лист1!$163:$164</definedName>
    <definedName name="Z_CFE875CB_1045_45F7_825E_02100661E885_.wvu.FilterData" localSheetId="0" hidden="1">Лист1!$A$11:$V$201</definedName>
    <definedName name="Z_CFE875CB_1045_45F7_825E_02100661E885_.wvu.PrintArea" localSheetId="0" hidden="1">Лист1!$A$5:$V$201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Лист1!$E$15:$E$201</definedName>
    <definedName name="Z_FE09AB06_1ECE_4486_BCA1_E9D85830708B_.wvu.PrintArea" localSheetId="0" hidden="1">Лист1!$A$1:$V$201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Лист1!$1:$4,Лист1!$162:$164</definedName>
    <definedName name="_xlnm.Print_Titles" localSheetId="0">Лист1!$8:$11</definedName>
    <definedName name="_xlnm.Print_Area" localSheetId="0">Лист1!$A$5:$V$201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pvn - Личное представление" guid="{BABD61A3-6A51-407B-8C81-60ED34B253AA}" mergeInterval="0" personalView="1" maximized="1" xWindow="1" yWindow="1" windowWidth="1916" windowHeight="846" activeSheetId="1"/>
  </customWorkbookViews>
</workbook>
</file>

<file path=xl/calcChain.xml><?xml version="1.0" encoding="utf-8"?>
<calcChain xmlns="http://schemas.openxmlformats.org/spreadsheetml/2006/main">
  <c r="I113" i="2"/>
  <c r="H113"/>
  <c r="G113"/>
  <c r="M113"/>
  <c r="L113"/>
  <c r="N129"/>
  <c r="J129"/>
  <c r="F129"/>
  <c r="N128"/>
  <c r="J128"/>
  <c r="F128"/>
  <c r="N127"/>
  <c r="M126"/>
  <c r="L126"/>
  <c r="K126"/>
  <c r="N126" s="1"/>
  <c r="I126"/>
  <c r="H126"/>
  <c r="G126"/>
  <c r="J67"/>
  <c r="J23"/>
  <c r="N204"/>
  <c r="N203"/>
  <c r="N202"/>
  <c r="N201"/>
  <c r="N200"/>
  <c r="N199"/>
  <c r="N198"/>
  <c r="N197"/>
  <c r="N196"/>
  <c r="N195"/>
  <c r="N192"/>
  <c r="N191"/>
  <c r="N190"/>
  <c r="N189"/>
  <c r="N186"/>
  <c r="N185"/>
  <c r="N184"/>
  <c r="N183"/>
  <c r="N182"/>
  <c r="N181"/>
  <c r="N180"/>
  <c r="N179"/>
  <c r="N177"/>
  <c r="N176"/>
  <c r="N175"/>
  <c r="N173"/>
  <c r="N172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5"/>
  <c r="N144"/>
  <c r="N143"/>
  <c r="N142"/>
  <c r="N141"/>
  <c r="N139"/>
  <c r="N138"/>
  <c r="N137"/>
  <c r="N135"/>
  <c r="N134"/>
  <c r="N133"/>
  <c r="N132"/>
  <c r="N125"/>
  <c r="N124"/>
  <c r="N123"/>
  <c r="N122"/>
  <c r="N121"/>
  <c r="N120"/>
  <c r="N119"/>
  <c r="N118"/>
  <c r="N116"/>
  <c r="N115"/>
  <c r="N114"/>
  <c r="N112"/>
  <c r="N111"/>
  <c r="N110"/>
  <c r="N109"/>
  <c r="N107"/>
  <c r="N106"/>
  <c r="N105"/>
  <c r="N104"/>
  <c r="N103"/>
  <c r="N102"/>
  <c r="N101"/>
  <c r="N100"/>
  <c r="N97"/>
  <c r="N96"/>
  <c r="N95"/>
  <c r="N94"/>
  <c r="N93"/>
  <c r="N90"/>
  <c r="N89"/>
  <c r="N87"/>
  <c r="N86"/>
  <c r="N85"/>
  <c r="N84"/>
  <c r="N83"/>
  <c r="N82"/>
  <c r="N80"/>
  <c r="N79"/>
  <c r="N78"/>
  <c r="N76"/>
  <c r="N75"/>
  <c r="N74"/>
  <c r="N73"/>
  <c r="N72"/>
  <c r="N71"/>
  <c r="N70"/>
  <c r="N69"/>
  <c r="N68"/>
  <c r="N66"/>
  <c r="N65"/>
  <c r="N62"/>
  <c r="N61"/>
  <c r="N60"/>
  <c r="N59"/>
  <c r="N58"/>
  <c r="N57"/>
  <c r="N56"/>
  <c r="N54"/>
  <c r="N53"/>
  <c r="N52"/>
  <c r="N51"/>
  <c r="N50"/>
  <c r="N49"/>
  <c r="N48"/>
  <c r="N47"/>
  <c r="N45"/>
  <c r="N44"/>
  <c r="N43"/>
  <c r="N41"/>
  <c r="N40"/>
  <c r="N39"/>
  <c r="N36"/>
  <c r="N35"/>
  <c r="N34"/>
  <c r="N33"/>
  <c r="N32"/>
  <c r="N31"/>
  <c r="N30"/>
  <c r="N28"/>
  <c r="N27"/>
  <c r="N26"/>
  <c r="N25"/>
  <c r="N24"/>
  <c r="N23"/>
  <c r="N22"/>
  <c r="N20"/>
  <c r="N19"/>
  <c r="N18"/>
  <c r="N17"/>
  <c r="N16"/>
  <c r="N14"/>
  <c r="J204"/>
  <c r="F204"/>
  <c r="M202"/>
  <c r="L202"/>
  <c r="K202"/>
  <c r="I202"/>
  <c r="F202" s="1"/>
  <c r="H202"/>
  <c r="G202"/>
  <c r="J201"/>
  <c r="F201"/>
  <c r="M199"/>
  <c r="M198" s="1"/>
  <c r="L199"/>
  <c r="L198" s="1"/>
  <c r="K199"/>
  <c r="I199"/>
  <c r="H199"/>
  <c r="H198" s="1"/>
  <c r="G199"/>
  <c r="J197"/>
  <c r="F197"/>
  <c r="J196"/>
  <c r="F196"/>
  <c r="M194"/>
  <c r="M193" s="1"/>
  <c r="L194"/>
  <c r="L193" s="1"/>
  <c r="K194"/>
  <c r="N194" s="1"/>
  <c r="I194"/>
  <c r="H194"/>
  <c r="H193" s="1"/>
  <c r="G194"/>
  <c r="I193"/>
  <c r="J192"/>
  <c r="F192"/>
  <c r="J191"/>
  <c r="F191"/>
  <c r="J190"/>
  <c r="F190"/>
  <c r="M188"/>
  <c r="M187" s="1"/>
  <c r="L188"/>
  <c r="L187" s="1"/>
  <c r="K188"/>
  <c r="N188" s="1"/>
  <c r="I188"/>
  <c r="I187" s="1"/>
  <c r="H188"/>
  <c r="H187" s="1"/>
  <c r="G188"/>
  <c r="G187" s="1"/>
  <c r="J186"/>
  <c r="F186"/>
  <c r="J185"/>
  <c r="F185"/>
  <c r="J184"/>
  <c r="F184"/>
  <c r="J183"/>
  <c r="F183"/>
  <c r="J182"/>
  <c r="F182"/>
  <c r="J181"/>
  <c r="F181"/>
  <c r="J180"/>
  <c r="F180"/>
  <c r="M178"/>
  <c r="L178"/>
  <c r="K178"/>
  <c r="J178" s="1"/>
  <c r="I178"/>
  <c r="H178"/>
  <c r="G178"/>
  <c r="J177"/>
  <c r="F177"/>
  <c r="J176"/>
  <c r="F176"/>
  <c r="M174"/>
  <c r="L174"/>
  <c r="K174"/>
  <c r="N174" s="1"/>
  <c r="I174"/>
  <c r="H174"/>
  <c r="G174"/>
  <c r="J173"/>
  <c r="F173"/>
  <c r="M171"/>
  <c r="L171"/>
  <c r="L170" s="1"/>
  <c r="K171"/>
  <c r="N171" s="1"/>
  <c r="I171"/>
  <c r="H171"/>
  <c r="G171"/>
  <c r="J169"/>
  <c r="F169"/>
  <c r="M167"/>
  <c r="L167"/>
  <c r="K167"/>
  <c r="J167" s="1"/>
  <c r="I167"/>
  <c r="H167"/>
  <c r="G167"/>
  <c r="J166"/>
  <c r="F166"/>
  <c r="J165"/>
  <c r="F165"/>
  <c r="J164"/>
  <c r="F164"/>
  <c r="M162"/>
  <c r="L162"/>
  <c r="K162"/>
  <c r="I162"/>
  <c r="H162"/>
  <c r="G162"/>
  <c r="F162" s="1"/>
  <c r="J161"/>
  <c r="F161"/>
  <c r="J160"/>
  <c r="F160"/>
  <c r="J159"/>
  <c r="F159"/>
  <c r="J158"/>
  <c r="F158"/>
  <c r="J157"/>
  <c r="F157"/>
  <c r="J156"/>
  <c r="F156"/>
  <c r="J155"/>
  <c r="F155"/>
  <c r="J154"/>
  <c r="F154"/>
  <c r="J153"/>
  <c r="F153"/>
  <c r="J152"/>
  <c r="F152"/>
  <c r="J151"/>
  <c r="F151"/>
  <c r="J150"/>
  <c r="F150"/>
  <c r="J149"/>
  <c r="F149"/>
  <c r="M147"/>
  <c r="M146" s="1"/>
  <c r="L147"/>
  <c r="L146" s="1"/>
  <c r="K147"/>
  <c r="N147" s="1"/>
  <c r="I147"/>
  <c r="I146" s="1"/>
  <c r="H147"/>
  <c r="H146" s="1"/>
  <c r="G147"/>
  <c r="J145"/>
  <c r="F145"/>
  <c r="J144"/>
  <c r="F144"/>
  <c r="J143"/>
  <c r="F143"/>
  <c r="J142"/>
  <c r="F142"/>
  <c r="M140"/>
  <c r="L140"/>
  <c r="K140"/>
  <c r="N140" s="1"/>
  <c r="I140"/>
  <c r="H140"/>
  <c r="G140"/>
  <c r="F140" s="1"/>
  <c r="J139"/>
  <c r="F139"/>
  <c r="J138"/>
  <c r="F138"/>
  <c r="M136"/>
  <c r="L136"/>
  <c r="K136"/>
  <c r="N136" s="1"/>
  <c r="I136"/>
  <c r="H136"/>
  <c r="G136"/>
  <c r="J135"/>
  <c r="F135"/>
  <c r="J134"/>
  <c r="F134"/>
  <c r="J133"/>
  <c r="F133"/>
  <c r="M131"/>
  <c r="M130" s="1"/>
  <c r="L131"/>
  <c r="K131"/>
  <c r="N131" s="1"/>
  <c r="I131"/>
  <c r="I130" s="1"/>
  <c r="H131"/>
  <c r="G131"/>
  <c r="J125"/>
  <c r="F125"/>
  <c r="J124"/>
  <c r="F124"/>
  <c r="M122"/>
  <c r="L122"/>
  <c r="K122"/>
  <c r="I122"/>
  <c r="H122"/>
  <c r="G122"/>
  <c r="J121"/>
  <c r="F121"/>
  <c r="J120"/>
  <c r="F120"/>
  <c r="J119"/>
  <c r="F119"/>
  <c r="M117"/>
  <c r="L117"/>
  <c r="K117"/>
  <c r="N117" s="1"/>
  <c r="I117"/>
  <c r="H117"/>
  <c r="G117"/>
  <c r="J116"/>
  <c r="F116"/>
  <c r="M114"/>
  <c r="L114"/>
  <c r="K114"/>
  <c r="I114"/>
  <c r="H114"/>
  <c r="G114"/>
  <c r="J112"/>
  <c r="F112"/>
  <c r="J111"/>
  <c r="F111"/>
  <c r="J110"/>
  <c r="F110"/>
  <c r="M108"/>
  <c r="L108"/>
  <c r="K108"/>
  <c r="N108" s="1"/>
  <c r="I108"/>
  <c r="H108"/>
  <c r="G108"/>
  <c r="F107"/>
  <c r="J106"/>
  <c r="F106"/>
  <c r="J105"/>
  <c r="F105"/>
  <c r="M103"/>
  <c r="L103"/>
  <c r="K103"/>
  <c r="H103"/>
  <c r="G103"/>
  <c r="F103" s="1"/>
  <c r="J102"/>
  <c r="F102"/>
  <c r="J101"/>
  <c r="F101"/>
  <c r="M99"/>
  <c r="L99"/>
  <c r="K99"/>
  <c r="N99" s="1"/>
  <c r="I99"/>
  <c r="I98" s="1"/>
  <c r="H99"/>
  <c r="H98" s="1"/>
  <c r="G99"/>
  <c r="J97"/>
  <c r="F97"/>
  <c r="M95"/>
  <c r="L95"/>
  <c r="K95"/>
  <c r="I95"/>
  <c r="H95"/>
  <c r="G95"/>
  <c r="J94"/>
  <c r="F94"/>
  <c r="M92"/>
  <c r="M91" s="1"/>
  <c r="L92"/>
  <c r="L91" s="1"/>
  <c r="K92"/>
  <c r="N92" s="1"/>
  <c r="I92"/>
  <c r="H92"/>
  <c r="G92"/>
  <c r="J90"/>
  <c r="F90"/>
  <c r="M88"/>
  <c r="L88"/>
  <c r="K88"/>
  <c r="N88" s="1"/>
  <c r="I88"/>
  <c r="H88"/>
  <c r="G88"/>
  <c r="J87"/>
  <c r="F87"/>
  <c r="J86"/>
  <c r="F86"/>
  <c r="J85"/>
  <c r="F85"/>
  <c r="J84"/>
  <c r="F84"/>
  <c r="J83"/>
  <c r="F83"/>
  <c r="M81"/>
  <c r="L81"/>
  <c r="K81"/>
  <c r="N81" s="1"/>
  <c r="I81"/>
  <c r="H81"/>
  <c r="G81"/>
  <c r="J80"/>
  <c r="F80"/>
  <c r="J79"/>
  <c r="F79"/>
  <c r="M77"/>
  <c r="L77"/>
  <c r="K77"/>
  <c r="N77" s="1"/>
  <c r="I77"/>
  <c r="H77"/>
  <c r="G77"/>
  <c r="J76"/>
  <c r="F76"/>
  <c r="J75"/>
  <c r="F75"/>
  <c r="J74"/>
  <c r="F74"/>
  <c r="J73"/>
  <c r="F73"/>
  <c r="J72"/>
  <c r="F72"/>
  <c r="J71"/>
  <c r="F71"/>
  <c r="J70"/>
  <c r="F70"/>
  <c r="J69"/>
  <c r="F69"/>
  <c r="J68"/>
  <c r="F68"/>
  <c r="J66"/>
  <c r="F66"/>
  <c r="M64"/>
  <c r="L64"/>
  <c r="L63" s="1"/>
  <c r="K64"/>
  <c r="N64" s="1"/>
  <c r="I64"/>
  <c r="H64"/>
  <c r="H63" s="1"/>
  <c r="G64"/>
  <c r="J62"/>
  <c r="F62"/>
  <c r="J61"/>
  <c r="F61"/>
  <c r="J60"/>
  <c r="H60"/>
  <c r="F60" s="1"/>
  <c r="J59"/>
  <c r="H59"/>
  <c r="G59"/>
  <c r="F59" s="1"/>
  <c r="J58"/>
  <c r="F58"/>
  <c r="J57"/>
  <c r="F57"/>
  <c r="M55"/>
  <c r="M52" s="1"/>
  <c r="L55"/>
  <c r="K55"/>
  <c r="N55" s="1"/>
  <c r="I55"/>
  <c r="H55"/>
  <c r="J54"/>
  <c r="F54"/>
  <c r="L52"/>
  <c r="K52"/>
  <c r="I52"/>
  <c r="H52"/>
  <c r="G52"/>
  <c r="F51"/>
  <c r="F50"/>
  <c r="J49"/>
  <c r="F49"/>
  <c r="J48"/>
  <c r="F48"/>
  <c r="M46"/>
  <c r="L46"/>
  <c r="K46"/>
  <c r="N46" s="1"/>
  <c r="I46"/>
  <c r="H46"/>
  <c r="G46"/>
  <c r="J45"/>
  <c r="F45"/>
  <c r="J44"/>
  <c r="F44"/>
  <c r="M42"/>
  <c r="L42"/>
  <c r="K42"/>
  <c r="N42" s="1"/>
  <c r="I42"/>
  <c r="H42"/>
  <c r="G42"/>
  <c r="J41"/>
  <c r="F41"/>
  <c r="J40"/>
  <c r="F40"/>
  <c r="M38"/>
  <c r="L38"/>
  <c r="L37" s="1"/>
  <c r="K38"/>
  <c r="N38" s="1"/>
  <c r="I38"/>
  <c r="H38"/>
  <c r="H37" s="1"/>
  <c r="G38"/>
  <c r="J36"/>
  <c r="F36"/>
  <c r="J35"/>
  <c r="F35"/>
  <c r="M33"/>
  <c r="L33"/>
  <c r="I33"/>
  <c r="H33"/>
  <c r="G33"/>
  <c r="J32"/>
  <c r="F32"/>
  <c r="J31"/>
  <c r="F31"/>
  <c r="M29"/>
  <c r="L29"/>
  <c r="K29"/>
  <c r="N29" s="1"/>
  <c r="I29"/>
  <c r="H29"/>
  <c r="G29"/>
  <c r="J28"/>
  <c r="F28"/>
  <c r="J27"/>
  <c r="F27"/>
  <c r="J26"/>
  <c r="F26"/>
  <c r="J25"/>
  <c r="F25"/>
  <c r="J24"/>
  <c r="F24"/>
  <c r="F23"/>
  <c r="M21"/>
  <c r="L21"/>
  <c r="K21"/>
  <c r="N21" s="1"/>
  <c r="I21"/>
  <c r="H21"/>
  <c r="G21"/>
  <c r="J20"/>
  <c r="F20"/>
  <c r="J19"/>
  <c r="F19"/>
  <c r="J18"/>
  <c r="F18"/>
  <c r="J17"/>
  <c r="F17"/>
  <c r="M15"/>
  <c r="L15"/>
  <c r="K15"/>
  <c r="N15" s="1"/>
  <c r="I15"/>
  <c r="H15"/>
  <c r="H13" s="1"/>
  <c r="G15"/>
  <c r="G13" s="1"/>
  <c r="T33" i="1"/>
  <c r="U33"/>
  <c r="S33"/>
  <c r="R35"/>
  <c r="P33"/>
  <c r="Q33"/>
  <c r="O33"/>
  <c r="N35"/>
  <c r="L33"/>
  <c r="M33"/>
  <c r="K33"/>
  <c r="J35"/>
  <c r="H33"/>
  <c r="I33"/>
  <c r="G33"/>
  <c r="F35"/>
  <c r="V35" s="1"/>
  <c r="G15"/>
  <c r="L194"/>
  <c r="K194"/>
  <c r="K113" i="2" l="1"/>
  <c r="F126"/>
  <c r="J126"/>
  <c r="N113"/>
  <c r="K187"/>
  <c r="N187" s="1"/>
  <c r="N178"/>
  <c r="J174"/>
  <c r="J33"/>
  <c r="J103"/>
  <c r="F29"/>
  <c r="K13"/>
  <c r="N13" s="1"/>
  <c r="F33"/>
  <c r="F95"/>
  <c r="F178"/>
  <c r="F46"/>
  <c r="M98"/>
  <c r="J122"/>
  <c r="J162"/>
  <c r="J46"/>
  <c r="L98"/>
  <c r="F131"/>
  <c r="L130"/>
  <c r="J81"/>
  <c r="J95"/>
  <c r="F114"/>
  <c r="I37"/>
  <c r="J55"/>
  <c r="J113"/>
  <c r="H170"/>
  <c r="F15"/>
  <c r="J15"/>
  <c r="J29"/>
  <c r="I91"/>
  <c r="J114"/>
  <c r="J140"/>
  <c r="J194"/>
  <c r="M13"/>
  <c r="F81"/>
  <c r="F108"/>
  <c r="J136"/>
  <c r="F167"/>
  <c r="F174"/>
  <c r="F199"/>
  <c r="J202"/>
  <c r="F21"/>
  <c r="M37"/>
  <c r="J64"/>
  <c r="F77"/>
  <c r="J77"/>
  <c r="J117"/>
  <c r="F122"/>
  <c r="H130"/>
  <c r="F136"/>
  <c r="J171"/>
  <c r="F194"/>
  <c r="I198"/>
  <c r="I13"/>
  <c r="F13" s="1"/>
  <c r="F38"/>
  <c r="J38"/>
  <c r="F42"/>
  <c r="J42"/>
  <c r="F52"/>
  <c r="H91"/>
  <c r="J108"/>
  <c r="F113"/>
  <c r="J131"/>
  <c r="F147"/>
  <c r="J199"/>
  <c r="L13"/>
  <c r="J52"/>
  <c r="F64"/>
  <c r="F88"/>
  <c r="J88"/>
  <c r="F92"/>
  <c r="J92"/>
  <c r="K91"/>
  <c r="F99"/>
  <c r="J99"/>
  <c r="F117"/>
  <c r="J147"/>
  <c r="F171"/>
  <c r="F187"/>
  <c r="J187"/>
  <c r="J21"/>
  <c r="G55"/>
  <c r="F55" s="1"/>
  <c r="I63"/>
  <c r="M63"/>
  <c r="I170"/>
  <c r="M170"/>
  <c r="F188"/>
  <c r="J188"/>
  <c r="K37"/>
  <c r="G63"/>
  <c r="K63"/>
  <c r="G98"/>
  <c r="F98" s="1"/>
  <c r="K98"/>
  <c r="G170"/>
  <c r="K170"/>
  <c r="N170" s="1"/>
  <c r="G91"/>
  <c r="G130"/>
  <c r="F130" s="1"/>
  <c r="K130"/>
  <c r="G146"/>
  <c r="F146" s="1"/>
  <c r="K146"/>
  <c r="G193"/>
  <c r="F193" s="1"/>
  <c r="K193"/>
  <c r="G198"/>
  <c r="F198" s="1"/>
  <c r="K198"/>
  <c r="J198" s="1"/>
  <c r="F33" i="1"/>
  <c r="L15"/>
  <c r="K15"/>
  <c r="M173"/>
  <c r="L173"/>
  <c r="K173"/>
  <c r="I142"/>
  <c r="J91" i="2" l="1"/>
  <c r="N91"/>
  <c r="J130"/>
  <c r="N130"/>
  <c r="J98"/>
  <c r="N98"/>
  <c r="J146"/>
  <c r="N146"/>
  <c r="J63"/>
  <c r="N63"/>
  <c r="J37"/>
  <c r="N37"/>
  <c r="J193"/>
  <c r="N193"/>
  <c r="F170"/>
  <c r="M12"/>
  <c r="L12"/>
  <c r="F91"/>
  <c r="J13"/>
  <c r="J170"/>
  <c r="H12"/>
  <c r="I12"/>
  <c r="K12"/>
  <c r="F63"/>
  <c r="G37"/>
  <c r="G46" i="1"/>
  <c r="M46"/>
  <c r="K46"/>
  <c r="J51"/>
  <c r="T46"/>
  <c r="U46"/>
  <c r="S46"/>
  <c r="P46"/>
  <c r="Q46"/>
  <c r="O46"/>
  <c r="I46"/>
  <c r="H46"/>
  <c r="L46"/>
  <c r="T107"/>
  <c r="U107"/>
  <c r="S107"/>
  <c r="P107"/>
  <c r="Q107"/>
  <c r="O107"/>
  <c r="L107"/>
  <c r="M107"/>
  <c r="K107"/>
  <c r="H107"/>
  <c r="I107"/>
  <c r="G107"/>
  <c r="R110"/>
  <c r="N110"/>
  <c r="J110"/>
  <c r="F110"/>
  <c r="V110" s="1"/>
  <c r="O135"/>
  <c r="K135"/>
  <c r="G135"/>
  <c r="G173"/>
  <c r="G169"/>
  <c r="R179"/>
  <c r="N179"/>
  <c r="J179"/>
  <c r="F179"/>
  <c r="V179" s="1"/>
  <c r="J12" i="2" l="1"/>
  <c r="F37"/>
  <c r="G12"/>
  <c r="F12" s="1"/>
  <c r="P142" i="1"/>
  <c r="L142"/>
  <c r="T142"/>
  <c r="U142"/>
  <c r="S142"/>
  <c r="Q142"/>
  <c r="O142"/>
  <c r="M142"/>
  <c r="K142"/>
  <c r="H142"/>
  <c r="G142"/>
  <c r="R156"/>
  <c r="N156"/>
  <c r="J156"/>
  <c r="F156"/>
  <c r="G102"/>
  <c r="H102"/>
  <c r="K102"/>
  <c r="J106"/>
  <c r="F106"/>
  <c r="H60"/>
  <c r="H59"/>
  <c r="G59"/>
  <c r="N12" i="2" l="1"/>
  <c r="V156" i="1"/>
  <c r="F51"/>
  <c r="V51" s="1"/>
  <c r="J154"/>
  <c r="J144"/>
  <c r="J137"/>
  <c r="J133"/>
  <c r="J128"/>
  <c r="J104"/>
  <c r="J100"/>
  <c r="J96"/>
  <c r="J79"/>
  <c r="J78"/>
  <c r="J54"/>
  <c r="J45"/>
  <c r="J44"/>
  <c r="J41"/>
  <c r="J40"/>
  <c r="J152"/>
  <c r="J151"/>
  <c r="J89"/>
  <c r="J86"/>
  <c r="J85"/>
  <c r="J84"/>
  <c r="J83"/>
  <c r="J82"/>
  <c r="J62"/>
  <c r="J61"/>
  <c r="J59"/>
  <c r="J58"/>
  <c r="J57"/>
  <c r="J60"/>
  <c r="G64" l="1"/>
  <c r="H64"/>
  <c r="M64"/>
  <c r="L64"/>
  <c r="K64"/>
  <c r="O116"/>
  <c r="T116"/>
  <c r="U116"/>
  <c r="S116"/>
  <c r="N120"/>
  <c r="R120"/>
  <c r="P116"/>
  <c r="Q116"/>
  <c r="L116"/>
  <c r="M116"/>
  <c r="K116"/>
  <c r="I116"/>
  <c r="H116"/>
  <c r="G116"/>
  <c r="J120"/>
  <c r="F120"/>
  <c r="V120" s="1"/>
  <c r="J50"/>
  <c r="F50"/>
  <c r="R18"/>
  <c r="N18"/>
  <c r="J18"/>
  <c r="F18"/>
  <c r="V50" l="1"/>
  <c r="F46"/>
  <c r="V18"/>
  <c r="J116"/>
  <c r="H194"/>
  <c r="I194"/>
  <c r="G194"/>
  <c r="T197"/>
  <c r="U197"/>
  <c r="S197"/>
  <c r="P197"/>
  <c r="Q197"/>
  <c r="O197"/>
  <c r="L197"/>
  <c r="M197"/>
  <c r="K197"/>
  <c r="J199"/>
  <c r="H197"/>
  <c r="I197"/>
  <c r="G197"/>
  <c r="F199"/>
  <c r="L98"/>
  <c r="H98"/>
  <c r="T194"/>
  <c r="U194"/>
  <c r="S194"/>
  <c r="P194"/>
  <c r="Q194"/>
  <c r="O194"/>
  <c r="M194"/>
  <c r="N199"/>
  <c r="R199"/>
  <c r="O80"/>
  <c r="K80"/>
  <c r="R196"/>
  <c r="N196"/>
  <c r="J196"/>
  <c r="G189"/>
  <c r="G188" s="1"/>
  <c r="F196"/>
  <c r="F192"/>
  <c r="F191"/>
  <c r="M193" l="1"/>
  <c r="P193"/>
  <c r="O193"/>
  <c r="U193"/>
  <c r="L193"/>
  <c r="S193"/>
  <c r="H193"/>
  <c r="Q193"/>
  <c r="K193"/>
  <c r="T193"/>
  <c r="G193"/>
  <c r="I193"/>
  <c r="J197"/>
  <c r="R197"/>
  <c r="N197"/>
  <c r="F197"/>
  <c r="V199"/>
  <c r="V196"/>
  <c r="N194"/>
  <c r="F194"/>
  <c r="R194"/>
  <c r="J194"/>
  <c r="L94"/>
  <c r="M94"/>
  <c r="K94"/>
  <c r="J94"/>
  <c r="I98"/>
  <c r="I64"/>
  <c r="R67"/>
  <c r="N67"/>
  <c r="J67"/>
  <c r="F67"/>
  <c r="J193" l="1"/>
  <c r="N193"/>
  <c r="R193"/>
  <c r="F193"/>
  <c r="V197"/>
  <c r="V67"/>
  <c r="V194"/>
  <c r="O102"/>
  <c r="R148"/>
  <c r="N148"/>
  <c r="J147"/>
  <c r="J148"/>
  <c r="F148"/>
  <c r="R49"/>
  <c r="N49"/>
  <c r="J49"/>
  <c r="J48"/>
  <c r="F49"/>
  <c r="P126"/>
  <c r="L126"/>
  <c r="I126"/>
  <c r="H126"/>
  <c r="J46" l="1"/>
  <c r="V193"/>
  <c r="V49"/>
  <c r="V148"/>
  <c r="F102"/>
  <c r="S64"/>
  <c r="O64"/>
  <c r="J66"/>
  <c r="J68"/>
  <c r="J69"/>
  <c r="J70"/>
  <c r="J71"/>
  <c r="J72"/>
  <c r="J73"/>
  <c r="J74"/>
  <c r="J75"/>
  <c r="R74"/>
  <c r="N74"/>
  <c r="F74"/>
  <c r="T183"/>
  <c r="U183"/>
  <c r="S183"/>
  <c r="R187"/>
  <c r="P183"/>
  <c r="Q183"/>
  <c r="O183"/>
  <c r="L183"/>
  <c r="M183"/>
  <c r="K183"/>
  <c r="H183"/>
  <c r="I183"/>
  <c r="G183"/>
  <c r="N187"/>
  <c r="J187"/>
  <c r="F187"/>
  <c r="M15"/>
  <c r="V46" l="1"/>
  <c r="V187"/>
  <c r="V74"/>
  <c r="R183"/>
  <c r="J183"/>
  <c r="J36"/>
  <c r="J31"/>
  <c r="J32"/>
  <c r="K29"/>
  <c r="J24"/>
  <c r="J25"/>
  <c r="J26"/>
  <c r="J27"/>
  <c r="J28"/>
  <c r="J23"/>
  <c r="F23"/>
  <c r="L21"/>
  <c r="M21"/>
  <c r="K21"/>
  <c r="J19"/>
  <c r="J20"/>
  <c r="J17"/>
  <c r="F17"/>
  <c r="J15"/>
  <c r="V23" l="1"/>
  <c r="V17"/>
  <c r="J21"/>
  <c r="J33"/>
  <c r="K13"/>
  <c r="K38"/>
  <c r="J111"/>
  <c r="J109"/>
  <c r="F109"/>
  <c r="L121"/>
  <c r="M121"/>
  <c r="K121"/>
  <c r="V109" l="1"/>
  <c r="J123"/>
  <c r="J124"/>
  <c r="J118"/>
  <c r="J121"/>
  <c r="I121"/>
  <c r="R104" l="1"/>
  <c r="N104"/>
  <c r="F104"/>
  <c r="V104" s="1"/>
  <c r="T15"/>
  <c r="U15"/>
  <c r="S15"/>
  <c r="P15"/>
  <c r="Q15"/>
  <c r="O15"/>
  <c r="H15"/>
  <c r="R17"/>
  <c r="N17"/>
  <c r="T21"/>
  <c r="U21"/>
  <c r="S21"/>
  <c r="P21"/>
  <c r="Q21"/>
  <c r="O21"/>
  <c r="H21"/>
  <c r="I21"/>
  <c r="G21"/>
  <c r="I15"/>
  <c r="R144"/>
  <c r="N144"/>
  <c r="F144"/>
  <c r="V144" s="1"/>
  <c r="T131"/>
  <c r="U131"/>
  <c r="S131"/>
  <c r="P131"/>
  <c r="Q131"/>
  <c r="O131"/>
  <c r="H131"/>
  <c r="I131"/>
  <c r="K131"/>
  <c r="L131"/>
  <c r="M131"/>
  <c r="G131"/>
  <c r="F133"/>
  <c r="V133" s="1"/>
  <c r="N133"/>
  <c r="R133"/>
  <c r="T126"/>
  <c r="U126"/>
  <c r="S126"/>
  <c r="Q126"/>
  <c r="O126"/>
  <c r="G126"/>
  <c r="N128"/>
  <c r="F128"/>
  <c r="V128" s="1"/>
  <c r="U121"/>
  <c r="T121"/>
  <c r="S121"/>
  <c r="Q121"/>
  <c r="P121"/>
  <c r="O121"/>
  <c r="R124"/>
  <c r="R123"/>
  <c r="N124"/>
  <c r="N123"/>
  <c r="G121"/>
  <c r="H121"/>
  <c r="F124"/>
  <c r="V124" s="1"/>
  <c r="F123"/>
  <c r="V123" s="1"/>
  <c r="T102"/>
  <c r="U102"/>
  <c r="S102"/>
  <c r="P102"/>
  <c r="Q102"/>
  <c r="T98"/>
  <c r="U98"/>
  <c r="S98"/>
  <c r="P98"/>
  <c r="Q98"/>
  <c r="O98"/>
  <c r="G98"/>
  <c r="R100"/>
  <c r="N100"/>
  <c r="F100"/>
  <c r="V100" s="1"/>
  <c r="R36"/>
  <c r="N36"/>
  <c r="F36"/>
  <c r="V36" s="1"/>
  <c r="R154"/>
  <c r="N154"/>
  <c r="F154"/>
  <c r="V154" s="1"/>
  <c r="R151"/>
  <c r="R152"/>
  <c r="N152"/>
  <c r="N151"/>
  <c r="F151"/>
  <c r="V151" s="1"/>
  <c r="F152"/>
  <c r="V152" s="1"/>
  <c r="R147"/>
  <c r="F147"/>
  <c r="V147" s="1"/>
  <c r="N147"/>
  <c r="F149"/>
  <c r="J149"/>
  <c r="V149" s="1"/>
  <c r="N149"/>
  <c r="R149"/>
  <c r="T135"/>
  <c r="U135"/>
  <c r="S135"/>
  <c r="P135"/>
  <c r="Q135"/>
  <c r="H135"/>
  <c r="I135"/>
  <c r="R137"/>
  <c r="N137"/>
  <c r="F137"/>
  <c r="V137" s="1"/>
  <c r="R118"/>
  <c r="N118"/>
  <c r="F118"/>
  <c r="V118" s="1"/>
  <c r="F119"/>
  <c r="J119"/>
  <c r="N119"/>
  <c r="R119"/>
  <c r="R111"/>
  <c r="N111"/>
  <c r="F111"/>
  <c r="V111" s="1"/>
  <c r="T64"/>
  <c r="U64"/>
  <c r="P64"/>
  <c r="Q64"/>
  <c r="R75"/>
  <c r="N75"/>
  <c r="F75"/>
  <c r="V75" s="1"/>
  <c r="R84"/>
  <c r="R85"/>
  <c r="R86"/>
  <c r="N84"/>
  <c r="N85"/>
  <c r="N86"/>
  <c r="F84"/>
  <c r="V84" s="1"/>
  <c r="F85"/>
  <c r="V85" s="1"/>
  <c r="F86"/>
  <c r="V86" s="1"/>
  <c r="H80"/>
  <c r="I80"/>
  <c r="G80"/>
  <c r="P80"/>
  <c r="Q80"/>
  <c r="T80"/>
  <c r="S80"/>
  <c r="R82"/>
  <c r="F82"/>
  <c r="V82" s="1"/>
  <c r="N82"/>
  <c r="R79"/>
  <c r="N79"/>
  <c r="F79"/>
  <c r="V79" s="1"/>
  <c r="R72"/>
  <c r="N72"/>
  <c r="F72"/>
  <c r="V72" s="1"/>
  <c r="R69"/>
  <c r="N69"/>
  <c r="F69"/>
  <c r="V69" s="1"/>
  <c r="R68"/>
  <c r="N68"/>
  <c r="F68"/>
  <c r="V68" s="1"/>
  <c r="R19"/>
  <c r="R20"/>
  <c r="N19"/>
  <c r="N20"/>
  <c r="F19"/>
  <c r="V19" s="1"/>
  <c r="F20"/>
  <c r="V20" s="1"/>
  <c r="M98"/>
  <c r="L105"/>
  <c r="L102" s="1"/>
  <c r="M105"/>
  <c r="S91"/>
  <c r="T91"/>
  <c r="O91"/>
  <c r="P91"/>
  <c r="O38"/>
  <c r="P38"/>
  <c r="S38"/>
  <c r="T38"/>
  <c r="L38"/>
  <c r="M38"/>
  <c r="F15" l="1"/>
  <c r="H97"/>
  <c r="V119"/>
  <c r="J102"/>
  <c r="V102" s="1"/>
  <c r="F107"/>
  <c r="I97"/>
  <c r="F21"/>
  <c r="V21" s="1"/>
  <c r="N21"/>
  <c r="R33"/>
  <c r="R21"/>
  <c r="F121"/>
  <c r="V121" s="1"/>
  <c r="R121"/>
  <c r="N121"/>
  <c r="V33"/>
  <c r="N33"/>
  <c r="J101"/>
  <c r="J105"/>
  <c r="J38"/>
  <c r="L113"/>
  <c r="L112" s="1"/>
  <c r="M126" l="1"/>
  <c r="R130" l="1"/>
  <c r="N130"/>
  <c r="J130"/>
  <c r="F130"/>
  <c r="V130" l="1"/>
  <c r="P173"/>
  <c r="O173"/>
  <c r="F62"/>
  <c r="V62" s="1"/>
  <c r="N62"/>
  <c r="R62"/>
  <c r="F73" l="1"/>
  <c r="V73" s="1"/>
  <c r="N73"/>
  <c r="R73"/>
  <c r="G55"/>
  <c r="L52" l="1"/>
  <c r="K52"/>
  <c r="G52"/>
  <c r="Q173" l="1"/>
  <c r="T173"/>
  <c r="U173"/>
  <c r="S173"/>
  <c r="R175"/>
  <c r="R176"/>
  <c r="R177"/>
  <c r="R178"/>
  <c r="R180"/>
  <c r="N175"/>
  <c r="N176"/>
  <c r="N177"/>
  <c r="N178"/>
  <c r="N180"/>
  <c r="J175"/>
  <c r="J176"/>
  <c r="J177"/>
  <c r="J178"/>
  <c r="J180"/>
  <c r="J173" s="1"/>
  <c r="H173"/>
  <c r="I173"/>
  <c r="F175"/>
  <c r="F176"/>
  <c r="F177"/>
  <c r="F178"/>
  <c r="F180"/>
  <c r="G166"/>
  <c r="T162"/>
  <c r="U162"/>
  <c r="S162"/>
  <c r="P162"/>
  <c r="Q162"/>
  <c r="O162"/>
  <c r="L162"/>
  <c r="M162"/>
  <c r="K162"/>
  <c r="H162"/>
  <c r="I162"/>
  <c r="G162"/>
  <c r="R164"/>
  <c r="N164"/>
  <c r="J164"/>
  <c r="F164"/>
  <c r="R145"/>
  <c r="N145"/>
  <c r="J145"/>
  <c r="F145"/>
  <c r="K126"/>
  <c r="J126" s="1"/>
  <c r="N139"/>
  <c r="R139"/>
  <c r="J139"/>
  <c r="F139"/>
  <c r="R129"/>
  <c r="N129"/>
  <c r="J129"/>
  <c r="F129"/>
  <c r="T113"/>
  <c r="T112" s="1"/>
  <c r="U113"/>
  <c r="U112" s="1"/>
  <c r="S113"/>
  <c r="S112" s="1"/>
  <c r="P113"/>
  <c r="P112" s="1"/>
  <c r="Q113"/>
  <c r="Q112" s="1"/>
  <c r="O113"/>
  <c r="O112" s="1"/>
  <c r="R115"/>
  <c r="M113"/>
  <c r="K113"/>
  <c r="K112" s="1"/>
  <c r="H113"/>
  <c r="H112" s="1"/>
  <c r="I113"/>
  <c r="I112" s="1"/>
  <c r="G113"/>
  <c r="G112" s="1"/>
  <c r="R109"/>
  <c r="N109"/>
  <c r="R101"/>
  <c r="N101"/>
  <c r="L97"/>
  <c r="K98"/>
  <c r="K97" s="1"/>
  <c r="F101"/>
  <c r="V101" s="1"/>
  <c r="T94"/>
  <c r="U94"/>
  <c r="S94"/>
  <c r="U91"/>
  <c r="Q91"/>
  <c r="R93"/>
  <c r="N93"/>
  <c r="J93"/>
  <c r="L91"/>
  <c r="M91"/>
  <c r="K91"/>
  <c r="H91"/>
  <c r="I91"/>
  <c r="G91"/>
  <c r="F93"/>
  <c r="O52"/>
  <c r="T52"/>
  <c r="S52"/>
  <c r="P52"/>
  <c r="V145" l="1"/>
  <c r="V164"/>
  <c r="V177"/>
  <c r="V178"/>
  <c r="V180"/>
  <c r="V175"/>
  <c r="V93"/>
  <c r="V129"/>
  <c r="V139"/>
  <c r="V176"/>
  <c r="J64"/>
  <c r="N162"/>
  <c r="F162"/>
  <c r="J162"/>
  <c r="U97"/>
  <c r="G97"/>
  <c r="Q97"/>
  <c r="U90"/>
  <c r="T90"/>
  <c r="S90"/>
  <c r="N64"/>
  <c r="F57"/>
  <c r="V57" s="1"/>
  <c r="R48"/>
  <c r="R46" s="1"/>
  <c r="R59"/>
  <c r="R60"/>
  <c r="N59"/>
  <c r="N60"/>
  <c r="F59"/>
  <c r="V59" s="1"/>
  <c r="F60"/>
  <c r="V60" s="1"/>
  <c r="F61"/>
  <c r="V61" s="1"/>
  <c r="N61"/>
  <c r="R61"/>
  <c r="T55"/>
  <c r="U55"/>
  <c r="S55"/>
  <c r="P55"/>
  <c r="Q55"/>
  <c r="O55"/>
  <c r="H55"/>
  <c r="I55"/>
  <c r="K55"/>
  <c r="L55"/>
  <c r="M55"/>
  <c r="H52"/>
  <c r="I52"/>
  <c r="R57"/>
  <c r="R58"/>
  <c r="N57"/>
  <c r="N58"/>
  <c r="F58"/>
  <c r="V58" s="1"/>
  <c r="V162" l="1"/>
  <c r="F52"/>
  <c r="F55"/>
  <c r="R55"/>
  <c r="J55"/>
  <c r="N55"/>
  <c r="V55" l="1"/>
  <c r="G29"/>
  <c r="G13" s="1"/>
  <c r="F155" l="1"/>
  <c r="J155"/>
  <c r="N155"/>
  <c r="R155"/>
  <c r="V155" l="1"/>
  <c r="F31"/>
  <c r="V31" s="1"/>
  <c r="H29"/>
  <c r="H13" s="1"/>
  <c r="P94" l="1"/>
  <c r="P90" s="1"/>
  <c r="Q94"/>
  <c r="Q90" s="1"/>
  <c r="O94"/>
  <c r="O90" s="1"/>
  <c r="L90"/>
  <c r="M90"/>
  <c r="K90"/>
  <c r="H94"/>
  <c r="H90" s="1"/>
  <c r="I94"/>
  <c r="I90" s="1"/>
  <c r="F96"/>
  <c r="V96" s="1"/>
  <c r="N96"/>
  <c r="R96"/>
  <c r="G94" l="1"/>
  <c r="G90" s="1"/>
  <c r="F70" l="1"/>
  <c r="V70" s="1"/>
  <c r="N70"/>
  <c r="R70"/>
  <c r="F150" l="1"/>
  <c r="J150"/>
  <c r="N150"/>
  <c r="R150"/>
  <c r="U169"/>
  <c r="Q169"/>
  <c r="L169"/>
  <c r="M169"/>
  <c r="K169"/>
  <c r="I169"/>
  <c r="F171"/>
  <c r="J171"/>
  <c r="N171"/>
  <c r="R171"/>
  <c r="V150" l="1"/>
  <c r="V171"/>
  <c r="T169"/>
  <c r="O169"/>
  <c r="S169"/>
  <c r="P169"/>
  <c r="H169"/>
  <c r="F169" l="1"/>
  <c r="F105" l="1"/>
  <c r="V105" s="1"/>
  <c r="R192"/>
  <c r="R191"/>
  <c r="R186"/>
  <c r="R185"/>
  <c r="R181"/>
  <c r="R172"/>
  <c r="R168"/>
  <c r="R161"/>
  <c r="R160"/>
  <c r="R159"/>
  <c r="R153"/>
  <c r="R146"/>
  <c r="R140"/>
  <c r="R138"/>
  <c r="R134"/>
  <c r="R105"/>
  <c r="R89"/>
  <c r="R83"/>
  <c r="R78"/>
  <c r="R71"/>
  <c r="R66"/>
  <c r="R54"/>
  <c r="R45"/>
  <c r="R44"/>
  <c r="R41"/>
  <c r="R40"/>
  <c r="R32"/>
  <c r="R31"/>
  <c r="R28"/>
  <c r="R27"/>
  <c r="R26"/>
  <c r="R25"/>
  <c r="R24"/>
  <c r="R23"/>
  <c r="U189"/>
  <c r="U188" s="1"/>
  <c r="U182"/>
  <c r="U166"/>
  <c r="U157"/>
  <c r="U87"/>
  <c r="U80"/>
  <c r="U76"/>
  <c r="U52"/>
  <c r="U42"/>
  <c r="U38"/>
  <c r="U29"/>
  <c r="U13" s="1"/>
  <c r="N192"/>
  <c r="N191"/>
  <c r="N186"/>
  <c r="N185"/>
  <c r="N181"/>
  <c r="N172"/>
  <c r="N168"/>
  <c r="N161"/>
  <c r="N160"/>
  <c r="N159"/>
  <c r="N153"/>
  <c r="N146"/>
  <c r="N140"/>
  <c r="N138"/>
  <c r="N134"/>
  <c r="N115"/>
  <c r="N105"/>
  <c r="N89"/>
  <c r="N83"/>
  <c r="N78"/>
  <c r="N71"/>
  <c r="N66"/>
  <c r="N54"/>
  <c r="N48"/>
  <c r="N46" s="1"/>
  <c r="N45"/>
  <c r="N44"/>
  <c r="N41"/>
  <c r="N40"/>
  <c r="N32"/>
  <c r="N31"/>
  <c r="N28"/>
  <c r="N27"/>
  <c r="N26"/>
  <c r="N25"/>
  <c r="N24"/>
  <c r="N23"/>
  <c r="Q189"/>
  <c r="Q188" s="1"/>
  <c r="Q182"/>
  <c r="Q166"/>
  <c r="Q157"/>
  <c r="Q87"/>
  <c r="Q76"/>
  <c r="Q52"/>
  <c r="Q42"/>
  <c r="Q38"/>
  <c r="Q29"/>
  <c r="Q13" s="1"/>
  <c r="J192"/>
  <c r="J191"/>
  <c r="M189"/>
  <c r="M188" s="1"/>
  <c r="L189"/>
  <c r="L188" s="1"/>
  <c r="K189"/>
  <c r="J186"/>
  <c r="J185"/>
  <c r="M182"/>
  <c r="L182"/>
  <c r="K182"/>
  <c r="J181"/>
  <c r="J172"/>
  <c r="J168"/>
  <c r="M166"/>
  <c r="L166"/>
  <c r="K166"/>
  <c r="J161"/>
  <c r="J160"/>
  <c r="J159"/>
  <c r="M157"/>
  <c r="M141" s="1"/>
  <c r="L157"/>
  <c r="L141" s="1"/>
  <c r="K157"/>
  <c r="K141" s="1"/>
  <c r="J153"/>
  <c r="J146"/>
  <c r="J140"/>
  <c r="J138"/>
  <c r="M135"/>
  <c r="L135"/>
  <c r="J134"/>
  <c r="M112"/>
  <c r="J112" s="1"/>
  <c r="J115"/>
  <c r="M87"/>
  <c r="L87"/>
  <c r="K87"/>
  <c r="M80"/>
  <c r="L80"/>
  <c r="M76"/>
  <c r="L76"/>
  <c r="K76"/>
  <c r="M52"/>
  <c r="M42"/>
  <c r="L42"/>
  <c r="K42"/>
  <c r="M29"/>
  <c r="M13" s="1"/>
  <c r="L29"/>
  <c r="L13" s="1"/>
  <c r="F24"/>
  <c r="V24" s="1"/>
  <c r="F25"/>
  <c r="V25" s="1"/>
  <c r="F26"/>
  <c r="V26" s="1"/>
  <c r="F27"/>
  <c r="V27" s="1"/>
  <c r="F28"/>
  <c r="V28" s="1"/>
  <c r="F32"/>
  <c r="V32" s="1"/>
  <c r="F40"/>
  <c r="V40" s="1"/>
  <c r="F41"/>
  <c r="V41" s="1"/>
  <c r="F44"/>
  <c r="V44" s="1"/>
  <c r="F45"/>
  <c r="V45" s="1"/>
  <c r="F48"/>
  <c r="V48" s="1"/>
  <c r="F54"/>
  <c r="V54" s="1"/>
  <c r="F66"/>
  <c r="V66" s="1"/>
  <c r="F71"/>
  <c r="V71" s="1"/>
  <c r="F78"/>
  <c r="V78" s="1"/>
  <c r="F83"/>
  <c r="V83" s="1"/>
  <c r="F89"/>
  <c r="V89" s="1"/>
  <c r="F115"/>
  <c r="F134"/>
  <c r="F138"/>
  <c r="F140"/>
  <c r="F146"/>
  <c r="F153"/>
  <c r="F159"/>
  <c r="F160"/>
  <c r="F161"/>
  <c r="F168"/>
  <c r="F172"/>
  <c r="F181"/>
  <c r="F185"/>
  <c r="F186"/>
  <c r="I189"/>
  <c r="I188" s="1"/>
  <c r="I182"/>
  <c r="I166"/>
  <c r="I157"/>
  <c r="I141" s="1"/>
  <c r="I87"/>
  <c r="I76"/>
  <c r="I42"/>
  <c r="I38"/>
  <c r="I29"/>
  <c r="I13" s="1"/>
  <c r="K188" l="1"/>
  <c r="J188" s="1"/>
  <c r="J189"/>
  <c r="V140"/>
  <c r="V161"/>
  <c r="V168"/>
  <c r="V192"/>
  <c r="J131"/>
  <c r="V134"/>
  <c r="V138"/>
  <c r="V160"/>
  <c r="V186"/>
  <c r="V191"/>
  <c r="V153"/>
  <c r="V159"/>
  <c r="V181"/>
  <c r="V185"/>
  <c r="V115"/>
  <c r="V146"/>
  <c r="V172"/>
  <c r="L63"/>
  <c r="J107"/>
  <c r="V107" s="1"/>
  <c r="M97"/>
  <c r="J97" s="1"/>
  <c r="M63"/>
  <c r="J13"/>
  <c r="J29"/>
  <c r="K63"/>
  <c r="I63"/>
  <c r="Q63"/>
  <c r="U63"/>
  <c r="Q141"/>
  <c r="M37"/>
  <c r="Q37"/>
  <c r="L37"/>
  <c r="I37"/>
  <c r="K37"/>
  <c r="U37"/>
  <c r="K165"/>
  <c r="R64"/>
  <c r="I165"/>
  <c r="Q165"/>
  <c r="M165"/>
  <c r="L165"/>
  <c r="U165"/>
  <c r="M125"/>
  <c r="U125"/>
  <c r="J87"/>
  <c r="Q125"/>
  <c r="J98"/>
  <c r="J157"/>
  <c r="I125"/>
  <c r="J91"/>
  <c r="J113"/>
  <c r="J52"/>
  <c r="V52" s="1"/>
  <c r="L125"/>
  <c r="J135"/>
  <c r="J169"/>
  <c r="V169" s="1"/>
  <c r="J142"/>
  <c r="K125"/>
  <c r="J80"/>
  <c r="J76"/>
  <c r="J42"/>
  <c r="J166"/>
  <c r="M12" l="1"/>
  <c r="I12"/>
  <c r="K12"/>
  <c r="Q12"/>
  <c r="L12"/>
  <c r="J63"/>
  <c r="J37"/>
  <c r="J165"/>
  <c r="J125"/>
  <c r="J182"/>
  <c r="J90"/>
  <c r="J141"/>
  <c r="J12" l="1"/>
  <c r="T189" l="1"/>
  <c r="T188" s="1"/>
  <c r="S189"/>
  <c r="S188" s="1"/>
  <c r="T182"/>
  <c r="S182"/>
  <c r="T166"/>
  <c r="S166"/>
  <c r="T157"/>
  <c r="S157"/>
  <c r="T97"/>
  <c r="S97"/>
  <c r="T87"/>
  <c r="S87"/>
  <c r="T76"/>
  <c r="S76"/>
  <c r="T42"/>
  <c r="S42"/>
  <c r="T29"/>
  <c r="T13" s="1"/>
  <c r="S29"/>
  <c r="S13" s="1"/>
  <c r="P189"/>
  <c r="P188" s="1"/>
  <c r="O189"/>
  <c r="O188" s="1"/>
  <c r="P182"/>
  <c r="O182"/>
  <c r="P166"/>
  <c r="O166"/>
  <c r="P157"/>
  <c r="O157"/>
  <c r="P97"/>
  <c r="O97"/>
  <c r="P87"/>
  <c r="O87"/>
  <c r="P76"/>
  <c r="O76"/>
  <c r="P42"/>
  <c r="O42"/>
  <c r="P29"/>
  <c r="P13" s="1"/>
  <c r="O29"/>
  <c r="O13" s="1"/>
  <c r="H189"/>
  <c r="F189" s="1"/>
  <c r="G182"/>
  <c r="H166"/>
  <c r="G157"/>
  <c r="G141" s="1"/>
  <c r="H157"/>
  <c r="H141" s="1"/>
  <c r="G87"/>
  <c r="H87"/>
  <c r="G76"/>
  <c r="H76"/>
  <c r="G42"/>
  <c r="H38"/>
  <c r="G63" l="1"/>
  <c r="N97"/>
  <c r="H188"/>
  <c r="F188" s="1"/>
  <c r="V189"/>
  <c r="R182"/>
  <c r="O63"/>
  <c r="T63"/>
  <c r="P63"/>
  <c r="S63"/>
  <c r="H63"/>
  <c r="F141"/>
  <c r="V141" s="1"/>
  <c r="O141"/>
  <c r="P141"/>
  <c r="T37"/>
  <c r="P37"/>
  <c r="O37"/>
  <c r="S37"/>
  <c r="R113"/>
  <c r="O165"/>
  <c r="G165"/>
  <c r="H165"/>
  <c r="P165"/>
  <c r="T165"/>
  <c r="S165"/>
  <c r="R173"/>
  <c r="R15"/>
  <c r="R29"/>
  <c r="R38"/>
  <c r="R52"/>
  <c r="R76"/>
  <c r="R87"/>
  <c r="R91"/>
  <c r="R98"/>
  <c r="R126"/>
  <c r="R166"/>
  <c r="R42"/>
  <c r="R80"/>
  <c r="R94"/>
  <c r="R102"/>
  <c r="R116"/>
  <c r="R131"/>
  <c r="R142"/>
  <c r="R157"/>
  <c r="R169"/>
  <c r="R135"/>
  <c r="R107"/>
  <c r="R189"/>
  <c r="N102"/>
  <c r="F173"/>
  <c r="V173" s="1"/>
  <c r="N107"/>
  <c r="N113"/>
  <c r="N189"/>
  <c r="N15"/>
  <c r="N29"/>
  <c r="N38"/>
  <c r="N52"/>
  <c r="N76"/>
  <c r="N87"/>
  <c r="N91"/>
  <c r="N98"/>
  <c r="N126"/>
  <c r="N135"/>
  <c r="N166"/>
  <c r="N183"/>
  <c r="N42"/>
  <c r="N80"/>
  <c r="N94"/>
  <c r="N116"/>
  <c r="N131"/>
  <c r="N142"/>
  <c r="N157"/>
  <c r="N169"/>
  <c r="N173"/>
  <c r="F113"/>
  <c r="V113" s="1"/>
  <c r="F87"/>
  <c r="V87" s="1"/>
  <c r="F98"/>
  <c r="V98" s="1"/>
  <c r="F126"/>
  <c r="V126" s="1"/>
  <c r="F116"/>
  <c r="V116" s="1"/>
  <c r="F166"/>
  <c r="V166" s="1"/>
  <c r="F135"/>
  <c r="V135" s="1"/>
  <c r="F76"/>
  <c r="V76" s="1"/>
  <c r="F157"/>
  <c r="V157" s="1"/>
  <c r="P125"/>
  <c r="T125"/>
  <c r="H125"/>
  <c r="S125"/>
  <c r="O125"/>
  <c r="G38"/>
  <c r="G37" s="1"/>
  <c r="F29"/>
  <c r="V29" s="1"/>
  <c r="H42"/>
  <c r="F42" s="1"/>
  <c r="V42" s="1"/>
  <c r="F91"/>
  <c r="V91" s="1"/>
  <c r="F94"/>
  <c r="V94" s="1"/>
  <c r="H182"/>
  <c r="F80"/>
  <c r="V80" s="1"/>
  <c r="F63" l="1"/>
  <c r="V63" s="1"/>
  <c r="P12"/>
  <c r="O12"/>
  <c r="V15"/>
  <c r="F165"/>
  <c r="V165" s="1"/>
  <c r="N165"/>
  <c r="H37"/>
  <c r="H12" s="1"/>
  <c r="F38"/>
  <c r="V38" s="1"/>
  <c r="N112"/>
  <c r="R97"/>
  <c r="R165"/>
  <c r="R13"/>
  <c r="R188"/>
  <c r="R112"/>
  <c r="R63"/>
  <c r="N90"/>
  <c r="N13"/>
  <c r="R90"/>
  <c r="R125"/>
  <c r="N188"/>
  <c r="N141"/>
  <c r="R37"/>
  <c r="N125"/>
  <c r="F97"/>
  <c r="V97" s="1"/>
  <c r="N37"/>
  <c r="N182"/>
  <c r="N63"/>
  <c r="F64"/>
  <c r="V64" s="1"/>
  <c r="F142"/>
  <c r="V142" s="1"/>
  <c r="F182"/>
  <c r="V182" s="1"/>
  <c r="V188"/>
  <c r="G125"/>
  <c r="F125" s="1"/>
  <c r="V125" s="1"/>
  <c r="F131"/>
  <c r="V131" s="1"/>
  <c r="F112"/>
  <c r="V112" s="1"/>
  <c r="F183"/>
  <c r="V183" s="1"/>
  <c r="F90"/>
  <c r="V90" s="1"/>
  <c r="G12" l="1"/>
  <c r="N12"/>
  <c r="F37"/>
  <c r="V37" s="1"/>
  <c r="F13"/>
  <c r="F12" l="1"/>
  <c r="V13"/>
  <c r="V12" l="1"/>
  <c r="S141"/>
  <c r="S12" s="1"/>
  <c r="R162" l="1"/>
  <c r="U141"/>
  <c r="U12" s="1"/>
  <c r="T141"/>
  <c r="T12" s="1"/>
  <c r="R12" l="1"/>
  <c r="R141"/>
</calcChain>
</file>

<file path=xl/sharedStrings.xml><?xml version="1.0" encoding="utf-8"?>
<sst xmlns="http://schemas.openxmlformats.org/spreadsheetml/2006/main" count="1416" uniqueCount="357">
  <si>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</si>
  <si>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</si>
  <si>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</si>
  <si>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</si>
  <si>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</si>
  <si>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</si>
  <si>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</si>
  <si>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</si>
  <si>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</si>
  <si>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</si>
  <si>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</si>
  <si>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</si>
  <si>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</si>
  <si>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</si>
  <si>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</si>
  <si>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</si>
  <si>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</si>
  <si>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</si>
  <si>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</si>
  <si>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</si>
  <si>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</si>
  <si>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</si>
  <si>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</si>
  <si>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</si>
  <si>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</si>
  <si>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</si>
  <si>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</si>
  <si>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</si>
  <si>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</si>
  <si>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</si>
  <si>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</si>
  <si>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</si>
  <si>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</si>
  <si>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</si>
  <si>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</si>
  <si>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</si>
  <si>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</si>
  <si>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</si>
  <si>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</si>
  <si>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</si>
  <si>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</si>
  <si>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</si>
  <si>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</si>
  <si>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</si>
  <si>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</si>
  <si>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</si>
  <si>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</si>
  <si>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</si>
  <si>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</si>
  <si>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</si>
  <si>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</si>
  <si>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</si>
  <si>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</si>
  <si>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</si>
  <si>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</si>
  <si>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</si>
  <si>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</si>
  <si>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</si>
  <si>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</si>
  <si>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</si>
  <si>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</si>
  <si>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</si>
  <si>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</si>
  <si>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</si>
  <si>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</si>
  <si>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</si>
  <si>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</si>
  <si>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</si>
  <si>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</si>
  <si>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</si>
  <si>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</si>
  <si>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</si>
  <si>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</si>
  <si>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</si>
  <si>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</si>
  <si>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</si>
  <si>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</si>
  <si>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</si>
  <si>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</si>
  <si>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</si>
  <si>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</si>
  <si>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</si>
  <si>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</si>
  <si>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</si>
  <si>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</si>
  <si>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</si>
  <si>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</si>
  <si>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</si>
  <si>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</si>
  <si>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</si>
  <si>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</si>
  <si>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</si>
  <si>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</si>
  <si>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</si>
  <si>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</si>
  <si>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</si>
  <si>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</si>
  <si>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</si>
  <si>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</si>
  <si>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</si>
  <si>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</si>
  <si>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</si>
  <si>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</si>
  <si>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</si>
  <si>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</si>
  <si>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</si>
  <si>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</si>
  <si>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</si>
  <si>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</si>
  <si>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</si>
  <si>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</si>
  <si>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</si>
  <si>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</si>
  <si>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</si>
  <si>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</si>
  <si>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</si>
  <si>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</si>
  <si>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</si>
  <si>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</si>
  <si>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</si>
  <si>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</si>
  <si>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</si>
  <si>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</si>
  <si>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</si>
  <si>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</si>
  <si>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</si>
  <si>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</si>
  <si>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</si>
  <si>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</si>
  <si>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</si>
  <si>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</si>
  <si>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</si>
  <si>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</si>
  <si>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</si>
  <si>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</si>
  <si>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</si>
  <si>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</si>
  <si>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</si>
  <si>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</si>
  <si>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</si>
  <si>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</si>
  <si>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</si>
  <si>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</si>
  <si>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</si>
  <si>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</si>
  <si>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</si>
  <si>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</si>
  <si>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</si>
  <si>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</si>
  <si>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</si>
  <si>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</si>
  <si>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</si>
  <si>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</si>
  <si>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</si>
  <si>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</si>
  <si>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</si>
  <si>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</si>
  <si>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</si>
  <si>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</si>
  <si>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</si>
  <si>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</si>
  <si>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</si>
  <si>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</si>
  <si>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</si>
  <si>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</si>
  <si>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</si>
  <si>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</si>
  <si>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</si>
  <si>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</si>
  <si>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</si>
  <si>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</si>
  <si>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</si>
  <si>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</si>
  <si>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</si>
  <si>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</si>
  <si>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</si>
  <si>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</si>
  <si>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</si>
  <si>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</si>
  <si>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</si>
  <si>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</si>
  <si>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</si>
  <si>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</si>
  <si>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</si>
  <si>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</si>
  <si>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</si>
  <si>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</si>
  <si>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</si>
  <si>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</si>
  <si>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</si>
  <si>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</si>
  <si>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</si>
  <si>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</si>
  <si>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</si>
  <si>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</si>
  <si>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</si>
  <si>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</si>
  <si>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</si>
  <si>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</si>
  <si>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</si>
  <si>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</si>
  <si>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</si>
  <si>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</si>
  <si>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</si>
  <si>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</si>
  <si>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</si>
  <si>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</si>
  <si>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</si>
  <si>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</si>
  <si>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</si>
  <si>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</si>
  <si>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</si>
  <si>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</si>
  <si>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</si>
  <si>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</si>
  <si>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</si>
  <si>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</si>
  <si>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</si>
  <si>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</si>
  <si>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</si>
  <si>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</si>
  <si>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</si>
  <si>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</si>
  <si>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</si>
  <si>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</si>
  <si>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</si>
  <si>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</si>
  <si>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</si>
  <si>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</si>
  <si>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</si>
  <si>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</si>
  <si>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</si>
  <si>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</si>
  <si>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</si>
  <si>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</si>
  <si>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</si>
  <si>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</si>
  <si>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</si>
  <si>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</si>
  <si>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</si>
  <si>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</si>
  <si>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</si>
  <si>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</si>
  <si>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</si>
  <si>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</si>
  <si>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</si>
  <si>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</si>
  <si>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</si>
  <si>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</si>
  <si>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</si>
  <si>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</si>
  <si>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</si>
  <si>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</si>
  <si>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</si>
  <si>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</si>
  <si>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</si>
  <si>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</si>
  <si>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</si>
  <si>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</si>
  <si>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</si>
  <si>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</si>
  <si>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</si>
  <si>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</si>
  <si>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</si>
  <si>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</si>
  <si>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</si>
  <si>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</si>
  <si>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</si>
  <si>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</si>
  <si>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</si>
  <si>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</si>
  <si>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</si>
  <si>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</si>
  <si>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</si>
  <si>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</si>
  <si>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</si>
  <si>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</si>
  <si>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</si>
  <si>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</si>
  <si>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</si>
  <si>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</si>
  <si>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</si>
  <si>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</si>
  <si>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</si>
  <si>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</si>
  <si>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</si>
  <si>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</si>
  <si>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</si>
  <si>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</si>
  <si>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</si>
  <si>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</si>
  <si>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</si>
  <si>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</si>
  <si>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</si>
  <si>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</si>
  <si>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</si>
  <si>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</si>
  <si>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</si>
  <si>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</si>
  <si>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</si>
  <si>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</si>
  <si>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</si>
  <si>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</si>
  <si>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</si>
  <si>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</si>
  <si>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</si>
  <si>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</si>
  <si>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</si>
  <si>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</si>
  <si>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</si>
  <si>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</si>
  <si>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</si>
  <si>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</si>
  <si>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</si>
  <si>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</si>
  <si>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</si>
  <si>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</si>
  <si>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</si>
  <si>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</si>
  <si>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</si>
  <si>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</si>
  <si>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</si>
  <si>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</si>
  <si>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</si>
  <si>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</si>
  <si>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</si>
  <si>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</si>
  <si>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</si>
  <si>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</si>
  <si>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</si>
  <si>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</si>
  <si>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</si>
  <si>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</si>
  <si>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Организация профессионального обучения и дополнительного профессионального образования работников промышленных предприятий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</si>
  <si>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</si>
  <si>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</si>
  <si>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</si>
  <si>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</si>
  <si>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</si>
  <si>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</si>
  <si>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</si>
  <si>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</si>
  <si>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10WA1М5190</t>
  </si>
  <si>
    <t>Государственная поддержка отрасли культуры за счет средств бюджетного кредита на опережающее финансирование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</si>
  <si>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</si>
  <si>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</si>
  <si>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</si>
  <si>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Реализация мероприятий по обеспечению доступа к воде питьевого качества населения сельских территорий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</si>
  <si>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</si>
  <si>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</si>
  <si>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01.10.2023</t>
  </si>
  <si>
    <t>Темп роста</t>
  </si>
  <si>
    <t>09WE141890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</si>
  <si>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</si>
  <si>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Региональный проект "Комплексная система обращения с твердыми коммунальными отходами"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</si>
  <si>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</si>
  <si>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15WG204150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</si>
</sst>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0" fontId="7" fillId="0" borderId="4" xfId="0" applyFont="1" applyFill="1" applyBorder="1" applyAlignment="1">
      <alignment horizontal="center" vertical="top"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164" fontId="6" fillId="4" borderId="4" xfId="0" applyNumberFormat="1" applyFont="1" applyFill="1" applyBorder="1" applyAlignment="1">
      <alignment horizontal="center" vertical="center"/>
    </xf>
    <xf numFmtId="164" fontId="10" fillId="4" borderId="4" xfId="0" applyNumberFormat="1" applyFont="1" applyFill="1" applyBorder="1" applyAlignment="1">
      <alignment horizontal="center" vertical="center"/>
    </xf>
    <xf numFmtId="164" fontId="4" fillId="4" borderId="4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6"/>
  <sheetViews>
    <sheetView tabSelected="1" topLeftCell="A5" zoomScale="70" zoomScaleNormal="70" zoomScaleSheetLayoutView="75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A5" sqref="A5:V6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7.7109375" style="2" customWidth="1"/>
    <col min="4" max="4" width="22.42578125" style="2" customWidth="1"/>
    <col min="5" max="5" width="18.7109375" style="2" customWidth="1"/>
    <col min="6" max="6" width="18" style="2" customWidth="1"/>
    <col min="7" max="7" width="17.5703125" style="2" customWidth="1"/>
    <col min="8" max="8" width="17.140625" style="2" customWidth="1"/>
    <col min="9" max="9" width="14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3.8554687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6.5703125" style="2" customWidth="1"/>
    <col min="21" max="21" width="13.42578125" style="2" customWidth="1"/>
    <col min="22" max="22" width="12.5703125" style="2" customWidth="1"/>
    <col min="23" max="23" width="8.85546875" style="1"/>
    <col min="24" max="24" width="19" style="1" customWidth="1"/>
    <col min="25" max="25" width="18.7109375" style="1" customWidth="1"/>
    <col min="26" max="26" width="23.42578125" style="1" bestFit="1" customWidth="1"/>
    <col min="27" max="27" width="18.28515625" style="1" bestFit="1" customWidth="1"/>
    <col min="28" max="101" width="9.140625" style="1"/>
    <col min="102" max="16384" width="9.140625" style="2"/>
  </cols>
  <sheetData>
    <row r="1" spans="1:28" ht="18.75"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5" t="s">
        <v>243</v>
      </c>
      <c r="T1" s="75"/>
      <c r="U1" s="75"/>
      <c r="V1"/>
      <c r="W1"/>
    </row>
    <row r="2" spans="1:28" ht="18.75"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5" t="s">
        <v>244</v>
      </c>
      <c r="T2" s="75"/>
      <c r="U2" s="75"/>
      <c r="V2"/>
      <c r="W2"/>
    </row>
    <row r="3" spans="1:28" ht="18.75"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5" t="s">
        <v>320</v>
      </c>
      <c r="T3" s="75"/>
      <c r="U3" s="75"/>
      <c r="V3"/>
      <c r="W3"/>
    </row>
    <row r="4" spans="1:28"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/>
    </row>
    <row r="5" spans="1:28" ht="15" customHeight="1">
      <c r="A5" s="108" t="s">
        <v>350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</row>
    <row r="6" spans="1:28" ht="37.5" customHeight="1">
      <c r="A6" s="108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</row>
    <row r="7" spans="1:28">
      <c r="E7" s="4"/>
      <c r="G7" s="93"/>
      <c r="H7" s="93"/>
      <c r="I7" s="93"/>
      <c r="J7" s="93"/>
      <c r="K7" s="93"/>
      <c r="L7" s="93"/>
      <c r="M7" s="93"/>
      <c r="O7" s="93"/>
      <c r="S7" s="93"/>
      <c r="T7" s="76"/>
      <c r="U7" s="76" t="s">
        <v>145</v>
      </c>
    </row>
    <row r="8" spans="1:28" ht="16.5" customHeight="1">
      <c r="A8" s="109" t="s">
        <v>0</v>
      </c>
      <c r="B8" s="112" t="s">
        <v>1</v>
      </c>
      <c r="C8" s="109" t="s">
        <v>2</v>
      </c>
      <c r="D8" s="109" t="s">
        <v>3</v>
      </c>
      <c r="E8" s="109" t="s">
        <v>4</v>
      </c>
      <c r="F8" s="120" t="s">
        <v>144</v>
      </c>
      <c r="G8" s="121"/>
      <c r="H8" s="121"/>
      <c r="I8" s="121"/>
      <c r="J8" s="121"/>
      <c r="K8" s="121"/>
      <c r="L8" s="121"/>
      <c r="M8" s="122"/>
      <c r="N8" s="120" t="s">
        <v>176</v>
      </c>
      <c r="O8" s="121"/>
      <c r="P8" s="121"/>
      <c r="Q8" s="122"/>
      <c r="R8" s="123" t="s">
        <v>236</v>
      </c>
      <c r="S8" s="123"/>
      <c r="T8" s="123"/>
      <c r="U8" s="123"/>
      <c r="V8" s="125" t="s">
        <v>169</v>
      </c>
    </row>
    <row r="9" spans="1:28" ht="16.5" customHeight="1">
      <c r="A9" s="110"/>
      <c r="B9" s="113"/>
      <c r="C9" s="110"/>
      <c r="D9" s="110"/>
      <c r="E9" s="115"/>
      <c r="F9" s="117" t="s">
        <v>167</v>
      </c>
      <c r="G9" s="118"/>
      <c r="H9" s="118"/>
      <c r="I9" s="119"/>
      <c r="J9" s="117" t="s">
        <v>5</v>
      </c>
      <c r="K9" s="118"/>
      <c r="L9" s="118"/>
      <c r="M9" s="119"/>
      <c r="N9" s="117" t="s">
        <v>167</v>
      </c>
      <c r="O9" s="118"/>
      <c r="P9" s="118"/>
      <c r="Q9" s="119"/>
      <c r="R9" s="124" t="s">
        <v>167</v>
      </c>
      <c r="S9" s="124"/>
      <c r="T9" s="124"/>
      <c r="U9" s="124"/>
      <c r="V9" s="126"/>
    </row>
    <row r="10" spans="1:28" ht="92.25" customHeight="1">
      <c r="A10" s="111"/>
      <c r="B10" s="114"/>
      <c r="C10" s="111"/>
      <c r="D10" s="111"/>
      <c r="E10" s="116"/>
      <c r="F10" s="83" t="s">
        <v>6</v>
      </c>
      <c r="G10" s="102" t="s">
        <v>7</v>
      </c>
      <c r="H10" s="102" t="s">
        <v>8</v>
      </c>
      <c r="I10" s="102" t="s">
        <v>168</v>
      </c>
      <c r="J10" s="83" t="s">
        <v>6</v>
      </c>
      <c r="K10" s="102" t="s">
        <v>7</v>
      </c>
      <c r="L10" s="102" t="s">
        <v>8</v>
      </c>
      <c r="M10" s="102" t="s">
        <v>168</v>
      </c>
      <c r="N10" s="83" t="s">
        <v>6</v>
      </c>
      <c r="O10" s="102" t="s">
        <v>7</v>
      </c>
      <c r="P10" s="102" t="s">
        <v>8</v>
      </c>
      <c r="Q10" s="102" t="s">
        <v>166</v>
      </c>
      <c r="R10" s="83" t="s">
        <v>6</v>
      </c>
      <c r="S10" s="101" t="s">
        <v>7</v>
      </c>
      <c r="T10" s="97" t="s">
        <v>8</v>
      </c>
      <c r="U10" s="102" t="s">
        <v>166</v>
      </c>
      <c r="V10" s="127"/>
      <c r="X10" s="100"/>
      <c r="Y10" s="100"/>
      <c r="Z10" s="100"/>
      <c r="AA10" s="100"/>
    </row>
    <row r="11" spans="1:28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83">
        <v>6</v>
      </c>
      <c r="G11" s="102">
        <v>7</v>
      </c>
      <c r="H11" s="102">
        <v>8</v>
      </c>
      <c r="I11" s="102">
        <v>9</v>
      </c>
      <c r="J11" s="83">
        <v>10</v>
      </c>
      <c r="K11" s="102">
        <v>11</v>
      </c>
      <c r="L11" s="102">
        <v>12</v>
      </c>
      <c r="M11" s="102">
        <v>13</v>
      </c>
      <c r="N11" s="83">
        <v>10</v>
      </c>
      <c r="O11" s="102">
        <v>11</v>
      </c>
      <c r="P11" s="102">
        <v>12</v>
      </c>
      <c r="Q11" s="102">
        <v>13</v>
      </c>
      <c r="R11" s="83">
        <v>14</v>
      </c>
      <c r="S11" s="101">
        <v>15</v>
      </c>
      <c r="T11" s="97">
        <v>16</v>
      </c>
      <c r="U11" s="102">
        <v>17</v>
      </c>
      <c r="V11" s="6">
        <v>22</v>
      </c>
      <c r="X11" s="100"/>
      <c r="Y11" s="100"/>
      <c r="Z11" s="100"/>
      <c r="AA11" s="100"/>
    </row>
    <row r="12" spans="1:28" ht="19.5">
      <c r="A12" s="10"/>
      <c r="B12" s="11" t="s">
        <v>10</v>
      </c>
      <c r="C12" s="9"/>
      <c r="D12" s="9"/>
      <c r="E12" s="9"/>
      <c r="F12" s="70">
        <f>G12+H12+I12</f>
        <v>19058718.899999999</v>
      </c>
      <c r="G12" s="70">
        <f>G13+G37+G63+G90+G97+G112+G125+G141+G165+G182+G188+G193</f>
        <v>6644986.7000000002</v>
      </c>
      <c r="H12" s="70">
        <f t="shared" ref="H12:I12" si="0">H13+H37+H63+H90+H97+H112+H125+H141+H165+H182+H188+H193</f>
        <v>11623503.300000001</v>
      </c>
      <c r="I12" s="70">
        <f t="shared" si="0"/>
        <v>790228.9</v>
      </c>
      <c r="J12" s="72">
        <f>K12+L12+M12</f>
        <v>10674920.9</v>
      </c>
      <c r="K12" s="72">
        <f>K13+K37+K63+K90+K97+K112+K125+K141+K165+K182+K188+K193</f>
        <v>3440613.1</v>
      </c>
      <c r="L12" s="72">
        <f t="shared" ref="L12:M12" si="1">L13+L37+L63+L90+L97+L112+L125+L141+L165+L182+L188+L193</f>
        <v>6629524.5999999996</v>
      </c>
      <c r="M12" s="72">
        <f t="shared" si="1"/>
        <v>604783.19999999995</v>
      </c>
      <c r="N12" s="70">
        <f>O12+P12+Q12</f>
        <v>12673740.800000001</v>
      </c>
      <c r="O12" s="70">
        <f>O13+O37+O63+O90+O97+O112+O125+O141+O165+O182+O188+O193</f>
        <v>4561845.5999999996</v>
      </c>
      <c r="P12" s="70">
        <f t="shared" ref="P12:Q12" si="2">P13+P37+P63+P90+P97+P112+P125+P141+P165+P182+P188+P193</f>
        <v>7810550.2000000002</v>
      </c>
      <c r="Q12" s="70">
        <f t="shared" si="2"/>
        <v>301345</v>
      </c>
      <c r="R12" s="73">
        <f>S12+T12+U12</f>
        <v>7059269</v>
      </c>
      <c r="S12" s="73">
        <f>S13+S37+S63+S90+S97+S112+S125+S141+S165+S182+S188+S193</f>
        <v>2541989.1</v>
      </c>
      <c r="T12" s="73">
        <f>T13+T37+T63+T90+T97+T112+T125+T141+T165+T182+T188</f>
        <v>4226278.3</v>
      </c>
      <c r="U12" s="73">
        <f>U13+U37+U63+U90+U97+U112+U125+U141+U165+U182+U188</f>
        <v>291001.59999999998</v>
      </c>
      <c r="V12" s="12">
        <f>J12/F12</f>
        <v>0.56000000000000005</v>
      </c>
      <c r="X12" s="89"/>
      <c r="Y12" s="89"/>
      <c r="Z12" s="89"/>
      <c r="AA12" s="89"/>
      <c r="AB12" s="90"/>
    </row>
    <row r="13" spans="1:28" ht="18.75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41" si="3">G13+H13+I13</f>
        <v>894607.2</v>
      </c>
      <c r="G13" s="36">
        <f>G15+G29+G33+G21</f>
        <v>226724.8</v>
      </c>
      <c r="H13" s="36">
        <f t="shared" ref="H13" si="4">H15+H29+H33+H21</f>
        <v>648878.19999999995</v>
      </c>
      <c r="I13" s="36">
        <f>I15+I29+I33+I21</f>
        <v>19004.2</v>
      </c>
      <c r="J13" s="17">
        <f>K13+L13+M13</f>
        <v>527251.9</v>
      </c>
      <c r="K13" s="17">
        <f>K15+K21+K29+K33</f>
        <v>160088.1</v>
      </c>
      <c r="L13" s="17">
        <f>L15+L21+L29+L33</f>
        <v>350389</v>
      </c>
      <c r="M13" s="17">
        <f t="shared" ref="M13" si="5">M15+M21+M29+M33</f>
        <v>16774.8</v>
      </c>
      <c r="N13" s="36">
        <f t="shared" ref="N13" si="6">O13+P13+Q13</f>
        <v>556303.1</v>
      </c>
      <c r="O13" s="36">
        <f>O15+O29+O33+O21</f>
        <v>189592</v>
      </c>
      <c r="P13" s="36">
        <f t="shared" ref="P13:Q13" si="7">P15+P29+P33+P21</f>
        <v>353790.3</v>
      </c>
      <c r="Q13" s="36">
        <f t="shared" si="7"/>
        <v>12920.8</v>
      </c>
      <c r="R13" s="78">
        <f t="shared" ref="R13" si="8">S13+T13+U13</f>
        <v>283519</v>
      </c>
      <c r="S13" s="78">
        <f>S15+S29+S33+S21</f>
        <v>148211.5</v>
      </c>
      <c r="T13" s="78">
        <f t="shared" ref="T13:U13" si="9">T15+T29+T33+T21</f>
        <v>122942.6</v>
      </c>
      <c r="U13" s="78">
        <f t="shared" si="9"/>
        <v>12364.9</v>
      </c>
      <c r="V13" s="18">
        <f t="shared" ref="V13:V80" si="10">J13/F13</f>
        <v>0.58899999999999997</v>
      </c>
      <c r="X13" s="91"/>
      <c r="Y13" s="91"/>
      <c r="Z13" s="91"/>
      <c r="AA13" s="91"/>
      <c r="AB13" s="90"/>
    </row>
    <row r="14" spans="1:28" ht="18.75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2"/>
      <c r="O14" s="58"/>
      <c r="P14" s="58"/>
      <c r="Q14" s="58"/>
      <c r="R14" s="22"/>
      <c r="S14" s="58"/>
      <c r="T14" s="58"/>
      <c r="U14" s="58"/>
      <c r="V14" s="25"/>
      <c r="X14" s="92"/>
      <c r="Y14" s="92"/>
      <c r="Z14" s="92"/>
      <c r="AA14" s="92"/>
      <c r="AB14" s="90"/>
    </row>
    <row r="15" spans="1:28" ht="33">
      <c r="A15" s="7" t="s">
        <v>13</v>
      </c>
      <c r="B15" s="39" t="s">
        <v>311</v>
      </c>
      <c r="C15" s="21" t="s">
        <v>12</v>
      </c>
      <c r="D15" s="21" t="s">
        <v>12</v>
      </c>
      <c r="E15" s="21" t="s">
        <v>12</v>
      </c>
      <c r="F15" s="22">
        <f>G15+H15+I15</f>
        <v>49166.3</v>
      </c>
      <c r="G15" s="22">
        <f>SUM(G17:G20)</f>
        <v>491.9</v>
      </c>
      <c r="H15" s="22">
        <f>SUM(H17:H20)</f>
        <v>48674.400000000001</v>
      </c>
      <c r="I15" s="22">
        <f t="shared" ref="I15" si="11">SUM(I19:I20)</f>
        <v>0</v>
      </c>
      <c r="J15" s="22">
        <f>K15+L15+M15</f>
        <v>33319.599999999999</v>
      </c>
      <c r="K15" s="22">
        <f>K17+K18+K19+K20</f>
        <v>333.3</v>
      </c>
      <c r="L15" s="22">
        <f>L17+L19+L20+L18</f>
        <v>32986.300000000003</v>
      </c>
      <c r="M15" s="22">
        <f t="shared" ref="M15" si="12">M17+M19+M20</f>
        <v>0</v>
      </c>
      <c r="N15" s="22">
        <f t="shared" ref="N15" si="13">O15+P15+Q15</f>
        <v>0</v>
      </c>
      <c r="O15" s="22">
        <f>SUM(O17:O20)</f>
        <v>0</v>
      </c>
      <c r="P15" s="22">
        <f t="shared" ref="P15:Q15" si="14">SUM(P17:P20)</f>
        <v>0</v>
      </c>
      <c r="Q15" s="22">
        <f t="shared" si="14"/>
        <v>0</v>
      </c>
      <c r="R15" s="22">
        <f t="shared" ref="R15" si="15">S15+T15+U15</f>
        <v>0</v>
      </c>
      <c r="S15" s="22">
        <f>SUM(S17:S20)</f>
        <v>0</v>
      </c>
      <c r="T15" s="22">
        <f t="shared" ref="T15:U15" si="16">SUM(T17:T20)</f>
        <v>0</v>
      </c>
      <c r="U15" s="22">
        <f t="shared" si="16"/>
        <v>0</v>
      </c>
      <c r="V15" s="29">
        <f t="shared" si="10"/>
        <v>0.67800000000000005</v>
      </c>
    </row>
    <row r="16" spans="1:28" ht="18.75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9"/>
    </row>
    <row r="17" spans="1:22" ht="201.75" customHeight="1">
      <c r="A17" s="30"/>
      <c r="B17" s="94" t="s">
        <v>113</v>
      </c>
      <c r="C17" s="62" t="s">
        <v>195</v>
      </c>
      <c r="D17" s="63" t="s">
        <v>43</v>
      </c>
      <c r="E17" s="26" t="s">
        <v>114</v>
      </c>
      <c r="F17" s="22">
        <f>G17+H17+I17</f>
        <v>0</v>
      </c>
      <c r="G17" s="58">
        <v>0</v>
      </c>
      <c r="H17" s="58">
        <v>0</v>
      </c>
      <c r="I17" s="22"/>
      <c r="J17" s="22">
        <f>K17+L17+M17</f>
        <v>0</v>
      </c>
      <c r="K17" s="22"/>
      <c r="L17" s="22">
        <v>0</v>
      </c>
      <c r="M17" s="22"/>
      <c r="N17" s="22">
        <f t="shared" ref="N17:N28" si="17">O17+P17+Q17</f>
        <v>0</v>
      </c>
      <c r="O17" s="22"/>
      <c r="P17" s="22"/>
      <c r="Q17" s="22"/>
      <c r="R17" s="22">
        <f t="shared" ref="R17:R28" si="18">S17+T17+U17</f>
        <v>0</v>
      </c>
      <c r="S17" s="22"/>
      <c r="T17" s="22"/>
      <c r="U17" s="22"/>
      <c r="V17" s="29" t="e">
        <f t="shared" si="10"/>
        <v>#DIV/0!</v>
      </c>
    </row>
    <row r="18" spans="1:22" ht="69.75" customHeight="1">
      <c r="A18" s="30"/>
      <c r="B18" s="94" t="s">
        <v>333</v>
      </c>
      <c r="C18" s="62" t="s">
        <v>249</v>
      </c>
      <c r="D18" s="63" t="s">
        <v>250</v>
      </c>
      <c r="E18" s="26" t="s">
        <v>332</v>
      </c>
      <c r="F18" s="22">
        <f>G18+H18+I18</f>
        <v>12750.2</v>
      </c>
      <c r="G18" s="58">
        <v>127.6</v>
      </c>
      <c r="H18" s="58">
        <v>12622.6</v>
      </c>
      <c r="I18" s="22"/>
      <c r="J18" s="22">
        <f>K18+L18+M18</f>
        <v>226</v>
      </c>
      <c r="K18" s="22">
        <v>2.2000000000000002</v>
      </c>
      <c r="L18" s="22">
        <v>223.78</v>
      </c>
      <c r="M18" s="22"/>
      <c r="N18" s="22">
        <f t="shared" si="17"/>
        <v>0</v>
      </c>
      <c r="O18" s="22"/>
      <c r="P18" s="22"/>
      <c r="Q18" s="22"/>
      <c r="R18" s="22">
        <f t="shared" si="18"/>
        <v>0</v>
      </c>
      <c r="S18" s="22"/>
      <c r="T18" s="22"/>
      <c r="U18" s="22"/>
      <c r="V18" s="29">
        <f t="shared" si="10"/>
        <v>1.7999999999999999E-2</v>
      </c>
    </row>
    <row r="19" spans="1:22" ht="87" customHeight="1">
      <c r="A19" s="30"/>
      <c r="B19" s="50" t="s">
        <v>247</v>
      </c>
      <c r="C19" s="26" t="s">
        <v>249</v>
      </c>
      <c r="D19" s="27" t="s">
        <v>250</v>
      </c>
      <c r="E19" s="26" t="s">
        <v>245</v>
      </c>
      <c r="F19" s="22">
        <f t="shared" ref="F19:F20" si="19">G19+H19+I19</f>
        <v>1642.1</v>
      </c>
      <c r="G19" s="58">
        <v>16.45</v>
      </c>
      <c r="H19" s="58">
        <v>1625.6</v>
      </c>
      <c r="I19" s="22"/>
      <c r="J19" s="22">
        <f t="shared" ref="J19:J20" si="20">K19+L19+M19</f>
        <v>1133.5999999999999</v>
      </c>
      <c r="K19" s="22">
        <v>11.36</v>
      </c>
      <c r="L19" s="22">
        <v>1122.2</v>
      </c>
      <c r="M19" s="22"/>
      <c r="N19" s="22">
        <f t="shared" si="17"/>
        <v>0</v>
      </c>
      <c r="O19" s="22"/>
      <c r="P19" s="22"/>
      <c r="Q19" s="22"/>
      <c r="R19" s="22">
        <f t="shared" si="18"/>
        <v>0</v>
      </c>
      <c r="S19" s="22"/>
      <c r="T19" s="22"/>
      <c r="U19" s="22"/>
      <c r="V19" s="29">
        <f t="shared" si="10"/>
        <v>0.69</v>
      </c>
    </row>
    <row r="20" spans="1:22" ht="80.25" customHeight="1">
      <c r="A20" s="30"/>
      <c r="B20" s="50" t="s">
        <v>248</v>
      </c>
      <c r="C20" s="26" t="s">
        <v>249</v>
      </c>
      <c r="D20" s="27" t="s">
        <v>250</v>
      </c>
      <c r="E20" s="26" t="s">
        <v>246</v>
      </c>
      <c r="F20" s="22">
        <f t="shared" si="19"/>
        <v>34774</v>
      </c>
      <c r="G20" s="58">
        <v>347.8</v>
      </c>
      <c r="H20" s="58">
        <v>34426.199999999997</v>
      </c>
      <c r="I20" s="22"/>
      <c r="J20" s="22">
        <f t="shared" si="20"/>
        <v>31960</v>
      </c>
      <c r="K20" s="22">
        <v>319.7</v>
      </c>
      <c r="L20" s="22">
        <v>31640.3</v>
      </c>
      <c r="M20" s="22"/>
      <c r="N20" s="22">
        <f t="shared" si="17"/>
        <v>0</v>
      </c>
      <c r="O20" s="22"/>
      <c r="P20" s="22"/>
      <c r="Q20" s="22"/>
      <c r="R20" s="22">
        <f t="shared" si="18"/>
        <v>0</v>
      </c>
      <c r="S20" s="22"/>
      <c r="T20" s="22"/>
      <c r="U20" s="22"/>
      <c r="V20" s="29">
        <f t="shared" si="10"/>
        <v>0.91900000000000004</v>
      </c>
    </row>
    <row r="21" spans="1:22" ht="38.25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172309.7</v>
      </c>
      <c r="G21" s="22">
        <f>SUM(G23:G28)</f>
        <v>141709.9</v>
      </c>
      <c r="H21" s="22">
        <f t="shared" ref="H21:I21" si="21">SUM(H23:H28)</f>
        <v>11595.6</v>
      </c>
      <c r="I21" s="22">
        <f t="shared" si="21"/>
        <v>19004.2</v>
      </c>
      <c r="J21" s="22">
        <f>K21+L21+M21</f>
        <v>145939.5</v>
      </c>
      <c r="K21" s="99">
        <f>K23+K24+K25+K26+K27+K28</f>
        <v>117704.17</v>
      </c>
      <c r="L21" s="22">
        <f t="shared" ref="L21:M21" si="22">L23+L24+L25+L26+L27+L28</f>
        <v>11460.5</v>
      </c>
      <c r="M21" s="22">
        <f t="shared" si="22"/>
        <v>16774.8</v>
      </c>
      <c r="N21" s="22">
        <f>O21+P21+Q21</f>
        <v>155689</v>
      </c>
      <c r="O21" s="22">
        <f>SUM(O23:O28)</f>
        <v>137538.5</v>
      </c>
      <c r="P21" s="22">
        <f t="shared" ref="P21:Q21" si="23">SUM(P23:P28)</f>
        <v>5229.7</v>
      </c>
      <c r="Q21" s="22">
        <f t="shared" si="23"/>
        <v>12920.8</v>
      </c>
      <c r="R21" s="22">
        <f t="shared" si="18"/>
        <v>149903.4</v>
      </c>
      <c r="S21" s="22">
        <f>SUM(S23:S28)</f>
        <v>137538.5</v>
      </c>
      <c r="T21" s="22">
        <f t="shared" ref="T21:U21" si="24">SUM(T23:T28)</f>
        <v>0</v>
      </c>
      <c r="U21" s="22">
        <f t="shared" si="24"/>
        <v>12364.9</v>
      </c>
      <c r="V21" s="29">
        <f t="shared" si="10"/>
        <v>0.84699999999999998</v>
      </c>
    </row>
    <row r="22" spans="1:22" ht="18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9"/>
    </row>
    <row r="23" spans="1:22" ht="174" customHeight="1">
      <c r="A23" s="30"/>
      <c r="B23" s="59" t="s">
        <v>22</v>
      </c>
      <c r="C23" s="26" t="s">
        <v>238</v>
      </c>
      <c r="D23" s="27" t="s">
        <v>21</v>
      </c>
      <c r="E23" s="26" t="s">
        <v>128</v>
      </c>
      <c r="F23" s="22">
        <f>G23+H23+I23</f>
        <v>10424</v>
      </c>
      <c r="G23" s="58">
        <v>9000</v>
      </c>
      <c r="H23" s="58"/>
      <c r="I23" s="58">
        <v>1424</v>
      </c>
      <c r="J23" s="22">
        <f>K23+L23+M23</f>
        <v>10052</v>
      </c>
      <c r="K23" s="58">
        <v>8802</v>
      </c>
      <c r="L23" s="58"/>
      <c r="M23" s="58">
        <v>1250</v>
      </c>
      <c r="N23" s="22">
        <f t="shared" si="17"/>
        <v>9939</v>
      </c>
      <c r="O23" s="58">
        <v>9000</v>
      </c>
      <c r="P23" s="58"/>
      <c r="Q23" s="58">
        <v>939</v>
      </c>
      <c r="R23" s="22">
        <f t="shared" si="18"/>
        <v>9679</v>
      </c>
      <c r="S23" s="58">
        <v>9000</v>
      </c>
      <c r="T23" s="58"/>
      <c r="U23" s="84">
        <v>679</v>
      </c>
      <c r="V23" s="29">
        <f t="shared" si="10"/>
        <v>0.96399999999999997</v>
      </c>
    </row>
    <row r="24" spans="1:22" ht="98.25" customHeight="1">
      <c r="A24" s="30"/>
      <c r="B24" s="32" t="s">
        <v>126</v>
      </c>
      <c r="C24" s="26" t="s">
        <v>238</v>
      </c>
      <c r="D24" s="27" t="s">
        <v>21</v>
      </c>
      <c r="E24" s="26" t="s">
        <v>125</v>
      </c>
      <c r="F24" s="22">
        <f t="shared" si="3"/>
        <v>31578.799999999999</v>
      </c>
      <c r="G24" s="58">
        <v>30000</v>
      </c>
      <c r="H24" s="58"/>
      <c r="I24" s="86">
        <v>1578.8</v>
      </c>
      <c r="J24" s="22">
        <f t="shared" ref="J24:J28" si="25">K24+L24+M24</f>
        <v>31500</v>
      </c>
      <c r="K24" s="58">
        <v>30000</v>
      </c>
      <c r="L24" s="58"/>
      <c r="M24" s="58">
        <v>1500</v>
      </c>
      <c r="N24" s="22">
        <f t="shared" si="17"/>
        <v>31602.3</v>
      </c>
      <c r="O24" s="58">
        <v>30000</v>
      </c>
      <c r="P24" s="58"/>
      <c r="Q24" s="58">
        <v>1602.3</v>
      </c>
      <c r="R24" s="22">
        <f t="shared" si="18"/>
        <v>31612.400000000001</v>
      </c>
      <c r="S24" s="58">
        <v>30000</v>
      </c>
      <c r="T24" s="58"/>
      <c r="U24" s="58">
        <v>1612.4</v>
      </c>
      <c r="V24" s="95">
        <f t="shared" si="10"/>
        <v>0.998</v>
      </c>
    </row>
    <row r="25" spans="1:22" ht="101.25" customHeight="1">
      <c r="A25" s="30"/>
      <c r="B25" s="32" t="s">
        <v>23</v>
      </c>
      <c r="C25" s="26" t="s">
        <v>238</v>
      </c>
      <c r="D25" s="27" t="s">
        <v>21</v>
      </c>
      <c r="E25" s="26" t="s">
        <v>127</v>
      </c>
      <c r="F25" s="22">
        <f t="shared" si="3"/>
        <v>109072.1</v>
      </c>
      <c r="G25" s="58">
        <v>96219.6</v>
      </c>
      <c r="H25" s="58"/>
      <c r="I25" s="58">
        <v>12852.5</v>
      </c>
      <c r="J25" s="22">
        <f t="shared" si="25"/>
        <v>83377.3</v>
      </c>
      <c r="K25" s="58">
        <v>72485</v>
      </c>
      <c r="L25" s="58"/>
      <c r="M25" s="58">
        <v>10892.3</v>
      </c>
      <c r="N25" s="22">
        <f t="shared" si="17"/>
        <v>105162.2</v>
      </c>
      <c r="O25" s="58">
        <v>94981.8</v>
      </c>
      <c r="P25" s="58"/>
      <c r="Q25" s="58">
        <v>10180.4</v>
      </c>
      <c r="R25" s="22">
        <f t="shared" si="18"/>
        <v>105045.2</v>
      </c>
      <c r="S25" s="58">
        <v>94981.8</v>
      </c>
      <c r="T25" s="58"/>
      <c r="U25" s="58">
        <v>10063.4</v>
      </c>
      <c r="V25" s="29">
        <f t="shared" si="10"/>
        <v>0.76400000000000001</v>
      </c>
    </row>
    <row r="26" spans="1:22" ht="108" customHeight="1">
      <c r="A26" s="30"/>
      <c r="B26" s="32" t="s">
        <v>107</v>
      </c>
      <c r="C26" s="26" t="s">
        <v>238</v>
      </c>
      <c r="D26" s="27" t="s">
        <v>21</v>
      </c>
      <c r="E26" s="26" t="s">
        <v>108</v>
      </c>
      <c r="F26" s="22">
        <f t="shared" si="3"/>
        <v>7366.9</v>
      </c>
      <c r="G26" s="58">
        <v>3000</v>
      </c>
      <c r="H26" s="58">
        <v>4173.1000000000004</v>
      </c>
      <c r="I26" s="58">
        <v>193.8</v>
      </c>
      <c r="J26" s="22">
        <f t="shared" si="25"/>
        <v>7283.1</v>
      </c>
      <c r="K26" s="58">
        <v>2965.97</v>
      </c>
      <c r="L26" s="58">
        <v>4125.8</v>
      </c>
      <c r="M26" s="58">
        <v>191.3</v>
      </c>
      <c r="N26" s="22">
        <f t="shared" si="17"/>
        <v>7563.3</v>
      </c>
      <c r="O26" s="58">
        <v>3000</v>
      </c>
      <c r="P26" s="58">
        <v>4364.2</v>
      </c>
      <c r="Q26" s="58">
        <v>199.1</v>
      </c>
      <c r="R26" s="22">
        <f t="shared" si="18"/>
        <v>3010.1</v>
      </c>
      <c r="S26" s="58">
        <v>3000</v>
      </c>
      <c r="T26" s="58"/>
      <c r="U26" s="58">
        <v>10.1</v>
      </c>
      <c r="V26" s="29">
        <f t="shared" si="10"/>
        <v>0.98899999999999999</v>
      </c>
    </row>
    <row r="27" spans="1:22" ht="96.75" customHeight="1">
      <c r="A27" s="30"/>
      <c r="B27" s="32" t="s">
        <v>20</v>
      </c>
      <c r="C27" s="26" t="s">
        <v>238</v>
      </c>
      <c r="D27" s="27" t="s">
        <v>21</v>
      </c>
      <c r="E27" s="65" t="s">
        <v>109</v>
      </c>
      <c r="F27" s="22">
        <f t="shared" si="3"/>
        <v>12477.7</v>
      </c>
      <c r="G27" s="58">
        <v>2933.6</v>
      </c>
      <c r="H27" s="58">
        <v>6589</v>
      </c>
      <c r="I27" s="58">
        <v>2955.1</v>
      </c>
      <c r="J27" s="22">
        <f t="shared" si="25"/>
        <v>12336.9</v>
      </c>
      <c r="K27" s="58">
        <v>2894.5</v>
      </c>
      <c r="L27" s="58">
        <v>6501.15</v>
      </c>
      <c r="M27" s="58">
        <v>2941.2</v>
      </c>
      <c r="N27" s="22">
        <f t="shared" si="17"/>
        <v>0</v>
      </c>
      <c r="O27" s="58">
        <v>0</v>
      </c>
      <c r="P27" s="58"/>
      <c r="Q27" s="58"/>
      <c r="R27" s="22">
        <f t="shared" si="18"/>
        <v>0</v>
      </c>
      <c r="S27" s="58">
        <v>0</v>
      </c>
      <c r="T27" s="58"/>
      <c r="U27" s="85"/>
      <c r="V27" s="29">
        <f t="shared" si="10"/>
        <v>0.98899999999999999</v>
      </c>
    </row>
    <row r="28" spans="1:22" ht="105" customHeight="1">
      <c r="A28" s="30"/>
      <c r="B28" s="32" t="s">
        <v>110</v>
      </c>
      <c r="C28" s="26" t="s">
        <v>238</v>
      </c>
      <c r="D28" s="27" t="s">
        <v>21</v>
      </c>
      <c r="E28" s="26" t="s">
        <v>111</v>
      </c>
      <c r="F28" s="22">
        <f t="shared" si="3"/>
        <v>1390.2</v>
      </c>
      <c r="G28" s="58">
        <v>556.70000000000005</v>
      </c>
      <c r="H28" s="58">
        <v>833.5</v>
      </c>
      <c r="I28" s="58"/>
      <c r="J28" s="22">
        <f t="shared" si="25"/>
        <v>1390.2</v>
      </c>
      <c r="K28" s="58">
        <v>556.70000000000005</v>
      </c>
      <c r="L28" s="58">
        <v>833.5</v>
      </c>
      <c r="M28" s="58"/>
      <c r="N28" s="22">
        <f t="shared" si="17"/>
        <v>1422.2</v>
      </c>
      <c r="O28" s="58">
        <v>556.70000000000005</v>
      </c>
      <c r="P28" s="58">
        <v>865.5</v>
      </c>
      <c r="Q28" s="58"/>
      <c r="R28" s="22">
        <f t="shared" si="18"/>
        <v>556.70000000000005</v>
      </c>
      <c r="S28" s="58">
        <v>556.70000000000005</v>
      </c>
      <c r="T28" s="58"/>
      <c r="U28" s="58"/>
      <c r="V28" s="29">
        <f t="shared" si="10"/>
        <v>1</v>
      </c>
    </row>
    <row r="29" spans="1:22" ht="49.5">
      <c r="A29" s="7" t="s">
        <v>24</v>
      </c>
      <c r="B29" s="39" t="s">
        <v>25</v>
      </c>
      <c r="C29" s="21" t="s">
        <v>12</v>
      </c>
      <c r="D29" s="21" t="s">
        <v>12</v>
      </c>
      <c r="E29" s="21" t="s">
        <v>12</v>
      </c>
      <c r="F29" s="22">
        <f t="shared" si="3"/>
        <v>638125.5</v>
      </c>
      <c r="G29" s="22">
        <f>SUM(G31:G32)</f>
        <v>83478.3</v>
      </c>
      <c r="H29" s="22">
        <f>SUM(H31:H32)</f>
        <v>554647.19999999995</v>
      </c>
      <c r="I29" s="22">
        <f>SUM(I31:I32)</f>
        <v>0</v>
      </c>
      <c r="J29" s="22">
        <f>K29+L29+M29</f>
        <v>312989.3</v>
      </c>
      <c r="K29" s="99">
        <f>SUM(K31:K32)</f>
        <v>41005.919999999998</v>
      </c>
      <c r="L29" s="22">
        <f>SUM(L31:L32)</f>
        <v>271983.40000000002</v>
      </c>
      <c r="M29" s="22">
        <f>SUM(M31:M32)</f>
        <v>0</v>
      </c>
      <c r="N29" s="22">
        <f t="shared" ref="N29" si="26">O29+P29+Q29</f>
        <v>400411.5</v>
      </c>
      <c r="O29" s="22">
        <f>SUM(O31:O32)</f>
        <v>52053.5</v>
      </c>
      <c r="P29" s="22">
        <f>SUM(P31:P32)</f>
        <v>348358</v>
      </c>
      <c r="Q29" s="22">
        <f>SUM(Q31:Q32)</f>
        <v>0</v>
      </c>
      <c r="R29" s="22">
        <f t="shared" ref="R29" si="27">S29+T29+U29</f>
        <v>133413</v>
      </c>
      <c r="S29" s="22">
        <f>SUM(S31:S32)</f>
        <v>10673</v>
      </c>
      <c r="T29" s="22">
        <f>SUM(T31:T32)</f>
        <v>122740</v>
      </c>
      <c r="U29" s="22">
        <f>SUM(U31:U32)</f>
        <v>0</v>
      </c>
      <c r="V29" s="29">
        <f t="shared" si="10"/>
        <v>0.49</v>
      </c>
    </row>
    <row r="30" spans="1:22" ht="18.75">
      <c r="A30" s="19"/>
      <c r="B30" s="31" t="s">
        <v>14</v>
      </c>
      <c r="C30" s="24"/>
      <c r="D30" s="33"/>
      <c r="E30" s="2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9"/>
    </row>
    <row r="31" spans="1:22" ht="73.5" customHeight="1">
      <c r="A31" s="19"/>
      <c r="B31" s="32" t="s">
        <v>26</v>
      </c>
      <c r="C31" s="26" t="s">
        <v>237</v>
      </c>
      <c r="D31" s="27" t="s">
        <v>17</v>
      </c>
      <c r="E31" s="26" t="s">
        <v>118</v>
      </c>
      <c r="F31" s="22">
        <f>G31+H31+I31</f>
        <v>637525.5</v>
      </c>
      <c r="G31" s="58">
        <v>82878.3</v>
      </c>
      <c r="H31" s="58">
        <v>554647.19999999995</v>
      </c>
      <c r="I31" s="58"/>
      <c r="J31" s="22">
        <f t="shared" ref="J31:J32" si="28">K31+L31+M31</f>
        <v>312624.59999999998</v>
      </c>
      <c r="K31" s="58">
        <v>40641.199999999997</v>
      </c>
      <c r="L31" s="58">
        <v>271983.42</v>
      </c>
      <c r="M31" s="58"/>
      <c r="N31" s="22">
        <f t="shared" ref="N31:N35" si="29">O31+P31+Q31</f>
        <v>400411.5</v>
      </c>
      <c r="O31" s="58">
        <v>52053.5</v>
      </c>
      <c r="P31" s="58">
        <v>348358</v>
      </c>
      <c r="Q31" s="58"/>
      <c r="R31" s="22">
        <f t="shared" ref="R31:R32" si="30">S31+T31+U31</f>
        <v>133413</v>
      </c>
      <c r="S31" s="58">
        <v>10673</v>
      </c>
      <c r="T31" s="58">
        <v>122740</v>
      </c>
      <c r="U31" s="58"/>
      <c r="V31" s="29">
        <f t="shared" si="10"/>
        <v>0.49</v>
      </c>
    </row>
    <row r="32" spans="1:22" ht="111" customHeight="1">
      <c r="A32" s="19"/>
      <c r="B32" s="32" t="s">
        <v>158</v>
      </c>
      <c r="C32" s="26" t="s">
        <v>237</v>
      </c>
      <c r="D32" s="27" t="s">
        <v>17</v>
      </c>
      <c r="E32" s="26" t="s">
        <v>123</v>
      </c>
      <c r="F32" s="22">
        <f t="shared" si="3"/>
        <v>600</v>
      </c>
      <c r="G32" s="58">
        <v>600</v>
      </c>
      <c r="H32" s="58"/>
      <c r="I32" s="58"/>
      <c r="J32" s="22">
        <f t="shared" si="28"/>
        <v>364.7</v>
      </c>
      <c r="K32" s="58">
        <v>364.72</v>
      </c>
      <c r="L32" s="58"/>
      <c r="M32" s="58"/>
      <c r="N32" s="22">
        <f t="shared" si="29"/>
        <v>0</v>
      </c>
      <c r="O32" s="58">
        <v>0</v>
      </c>
      <c r="P32" s="58"/>
      <c r="Q32" s="58"/>
      <c r="R32" s="22">
        <f t="shared" si="30"/>
        <v>0</v>
      </c>
      <c r="S32" s="58">
        <v>0</v>
      </c>
      <c r="T32" s="58"/>
      <c r="U32" s="58"/>
      <c r="V32" s="29">
        <f t="shared" si="10"/>
        <v>0.60799999999999998</v>
      </c>
    </row>
    <row r="33" spans="1:101" ht="30.75" customHeight="1">
      <c r="A33" s="19" t="s">
        <v>289</v>
      </c>
      <c r="B33" s="39" t="s">
        <v>292</v>
      </c>
      <c r="C33" s="26"/>
      <c r="D33" s="27"/>
      <c r="E33" s="21" t="s">
        <v>12</v>
      </c>
      <c r="F33" s="22">
        <f>G33+H33+I33</f>
        <v>35005.699999999997</v>
      </c>
      <c r="G33" s="58">
        <f>SUM(G35:G36)</f>
        <v>1044.7</v>
      </c>
      <c r="H33" s="58">
        <f t="shared" ref="H33:I33" si="31">SUM(H35:H36)</f>
        <v>33961</v>
      </c>
      <c r="I33" s="58">
        <f t="shared" si="31"/>
        <v>0</v>
      </c>
      <c r="J33" s="22">
        <f>K33+L33+M33</f>
        <v>35003.5</v>
      </c>
      <c r="K33" s="58">
        <f>K36+K35</f>
        <v>1044.7</v>
      </c>
      <c r="L33" s="58">
        <f t="shared" ref="L33:M33" si="32">L36+L35</f>
        <v>33958.800000000003</v>
      </c>
      <c r="M33" s="58">
        <f t="shared" si="32"/>
        <v>0</v>
      </c>
      <c r="N33" s="22">
        <f t="shared" si="29"/>
        <v>202.6</v>
      </c>
      <c r="O33" s="58">
        <f>SUM(O35:O36)</f>
        <v>0</v>
      </c>
      <c r="P33" s="58">
        <f t="shared" ref="P33:Q33" si="33">SUM(P35:P36)</f>
        <v>202.6</v>
      </c>
      <c r="Q33" s="58">
        <f t="shared" si="33"/>
        <v>0</v>
      </c>
      <c r="R33" s="22">
        <f>S33+T33+U33</f>
        <v>202.6</v>
      </c>
      <c r="S33" s="58">
        <f>SUM(S35:S36)</f>
        <v>0</v>
      </c>
      <c r="T33" s="58">
        <f t="shared" ref="T33:U33" si="34">SUM(T35:T36)</f>
        <v>202.6</v>
      </c>
      <c r="U33" s="58">
        <f t="shared" si="34"/>
        <v>0</v>
      </c>
      <c r="V33" s="29">
        <f t="shared" si="10"/>
        <v>1</v>
      </c>
    </row>
    <row r="34" spans="1:101" ht="21" customHeight="1">
      <c r="A34" s="19"/>
      <c r="B34" s="31" t="s">
        <v>14</v>
      </c>
      <c r="C34" s="26"/>
      <c r="D34" s="27"/>
      <c r="E34" s="26"/>
      <c r="F34" s="22"/>
      <c r="G34" s="58"/>
      <c r="H34" s="58"/>
      <c r="I34" s="58"/>
      <c r="J34" s="22"/>
      <c r="K34" s="58"/>
      <c r="L34" s="58"/>
      <c r="M34" s="58"/>
      <c r="N34" s="22"/>
      <c r="O34" s="58"/>
      <c r="P34" s="58"/>
      <c r="Q34" s="58"/>
      <c r="R34" s="22"/>
      <c r="S34" s="58"/>
      <c r="T34" s="58"/>
      <c r="U34" s="58"/>
      <c r="V34" s="29"/>
    </row>
    <row r="35" spans="1:101" ht="78" customHeight="1">
      <c r="A35" s="19"/>
      <c r="B35" s="50" t="s">
        <v>349</v>
      </c>
      <c r="C35" s="26" t="s">
        <v>237</v>
      </c>
      <c r="D35" s="27" t="s">
        <v>17</v>
      </c>
      <c r="E35" s="26" t="s">
        <v>348</v>
      </c>
      <c r="F35" s="22">
        <f t="shared" ref="F35" si="35">G35+H35+I35</f>
        <v>34823.300000000003</v>
      </c>
      <c r="G35" s="58">
        <v>1044.7</v>
      </c>
      <c r="H35" s="58">
        <v>33778.6</v>
      </c>
      <c r="I35" s="58"/>
      <c r="J35" s="22">
        <f t="shared" ref="J35" si="36">K35+L35+M35</f>
        <v>34823.300000000003</v>
      </c>
      <c r="K35" s="58">
        <v>1044.7</v>
      </c>
      <c r="L35" s="58">
        <v>33778.6</v>
      </c>
      <c r="M35" s="58"/>
      <c r="N35" s="22">
        <f t="shared" si="29"/>
        <v>0</v>
      </c>
      <c r="O35" s="58"/>
      <c r="P35" s="58"/>
      <c r="Q35" s="58"/>
      <c r="R35" s="22">
        <f t="shared" ref="R35" si="37">S35+T35+U35</f>
        <v>0</v>
      </c>
      <c r="S35" s="58"/>
      <c r="T35" s="58"/>
      <c r="U35" s="58"/>
      <c r="V35" s="29">
        <f t="shared" si="10"/>
        <v>1</v>
      </c>
    </row>
    <row r="36" spans="1:101" ht="83.25" customHeight="1">
      <c r="A36" s="19"/>
      <c r="B36" s="32" t="s">
        <v>291</v>
      </c>
      <c r="C36" s="26" t="s">
        <v>177</v>
      </c>
      <c r="D36" s="27" t="s">
        <v>15</v>
      </c>
      <c r="E36" s="26" t="s">
        <v>290</v>
      </c>
      <c r="F36" s="22">
        <f t="shared" si="3"/>
        <v>182.4</v>
      </c>
      <c r="G36" s="58"/>
      <c r="H36" s="58">
        <v>182.4</v>
      </c>
      <c r="I36" s="58"/>
      <c r="J36" s="22">
        <f t="shared" ref="J36" si="38">K36+L36+M36</f>
        <v>180.2</v>
      </c>
      <c r="K36" s="58"/>
      <c r="L36" s="58">
        <v>180.23</v>
      </c>
      <c r="M36" s="58"/>
      <c r="N36" s="22">
        <f t="shared" ref="N36" si="39">O36+P36+Q36</f>
        <v>202.6</v>
      </c>
      <c r="O36" s="58"/>
      <c r="P36" s="58">
        <v>202.6</v>
      </c>
      <c r="Q36" s="58"/>
      <c r="R36" s="22">
        <f t="shared" ref="R36" si="40">S36+T36+U36</f>
        <v>202.6</v>
      </c>
      <c r="S36" s="58"/>
      <c r="T36" s="58">
        <v>202.6</v>
      </c>
      <c r="U36" s="58"/>
      <c r="V36" s="29">
        <f t="shared" si="10"/>
        <v>0.98799999999999999</v>
      </c>
    </row>
    <row r="37" spans="1:101" ht="24" customHeight="1">
      <c r="A37" s="16" t="s">
        <v>27</v>
      </c>
      <c r="B37" s="34" t="s">
        <v>28</v>
      </c>
      <c r="C37" s="35" t="s">
        <v>12</v>
      </c>
      <c r="D37" s="35" t="s">
        <v>12</v>
      </c>
      <c r="E37" s="35" t="s">
        <v>12</v>
      </c>
      <c r="F37" s="36">
        <f t="shared" si="3"/>
        <v>1981699.4</v>
      </c>
      <c r="G37" s="36">
        <f>G38+G42+G46+G52+G55</f>
        <v>423868.6</v>
      </c>
      <c r="H37" s="36">
        <f>H38+H42+H46+H52+H55</f>
        <v>1557830.8</v>
      </c>
      <c r="I37" s="36">
        <f>I38+I42+I46+I52+I55</f>
        <v>0</v>
      </c>
      <c r="J37" s="36">
        <f>K37+L37+M37</f>
        <v>1089471.5</v>
      </c>
      <c r="K37" s="36">
        <f>K38+K42+K46+K52+K55</f>
        <v>286065</v>
      </c>
      <c r="L37" s="36">
        <f>L38+L42+L46+L52+L55</f>
        <v>803406.5</v>
      </c>
      <c r="M37" s="36">
        <f>M38+M42+M46+M52+M55</f>
        <v>0</v>
      </c>
      <c r="N37" s="36">
        <f t="shared" ref="N37:N38" si="41">O37+P37+Q37</f>
        <v>1449015.8</v>
      </c>
      <c r="O37" s="36">
        <f>O38+O42+O46+O52+O55</f>
        <v>316625.90000000002</v>
      </c>
      <c r="P37" s="36">
        <f>P38+P42+P46+P52+P55</f>
        <v>1132389.8999999999</v>
      </c>
      <c r="Q37" s="36">
        <f>Q38+Q42+Q46+Q52+Q55</f>
        <v>0</v>
      </c>
      <c r="R37" s="36">
        <f t="shared" ref="R37:R38" si="42">S37+T37+U37</f>
        <v>1629368</v>
      </c>
      <c r="S37" s="36">
        <f>S38+S42+S46+S52+S55</f>
        <v>329217.7</v>
      </c>
      <c r="T37" s="36">
        <f>T38+T42+T46+T52+T55</f>
        <v>1300150.3</v>
      </c>
      <c r="U37" s="36">
        <f>U38+U42+U46+U52+U55</f>
        <v>0</v>
      </c>
      <c r="V37" s="37">
        <f t="shared" si="10"/>
        <v>0.55000000000000004</v>
      </c>
    </row>
    <row r="38" spans="1:101" ht="51.75" customHeight="1">
      <c r="A38" s="19" t="s">
        <v>29</v>
      </c>
      <c r="B38" s="38" t="s">
        <v>30</v>
      </c>
      <c r="C38" s="21" t="s">
        <v>12</v>
      </c>
      <c r="D38" s="21" t="s">
        <v>12</v>
      </c>
      <c r="E38" s="21" t="s">
        <v>12</v>
      </c>
      <c r="F38" s="22">
        <f t="shared" si="3"/>
        <v>342069.5</v>
      </c>
      <c r="G38" s="22">
        <f>SUM(G40:G41)</f>
        <v>258612.1</v>
      </c>
      <c r="H38" s="22">
        <f>SUM(H40:H41)</f>
        <v>83457.399999999994</v>
      </c>
      <c r="I38" s="22">
        <f>SUM(I40:I41)</f>
        <v>0</v>
      </c>
      <c r="J38" s="22">
        <f t="shared" ref="J38" si="43">K38+L38+M38</f>
        <v>267444.90000000002</v>
      </c>
      <c r="K38" s="22">
        <f>SUM(K40:K41)</f>
        <v>183987.5</v>
      </c>
      <c r="L38" s="22">
        <f>SUM(L40:L41)</f>
        <v>83457.399999999994</v>
      </c>
      <c r="M38" s="22">
        <f>SUM(M40:M41)</f>
        <v>0</v>
      </c>
      <c r="N38" s="22">
        <f t="shared" si="41"/>
        <v>366990.3</v>
      </c>
      <c r="O38" s="22">
        <f>SUM(O40:O41)</f>
        <v>274264.09999999998</v>
      </c>
      <c r="P38" s="22">
        <f>SUM(P40:P41)</f>
        <v>92726.2</v>
      </c>
      <c r="Q38" s="22">
        <f>SUM(Q40:Q41)</f>
        <v>0</v>
      </c>
      <c r="R38" s="22">
        <f t="shared" si="42"/>
        <v>366990.3</v>
      </c>
      <c r="S38" s="22">
        <f>SUM(S40:S41)</f>
        <v>276494.7</v>
      </c>
      <c r="T38" s="22">
        <f>SUM(T40:T41)</f>
        <v>90495.6</v>
      </c>
      <c r="U38" s="22">
        <f>SUM(U40:U41)</f>
        <v>0</v>
      </c>
      <c r="V38" s="29">
        <f t="shared" si="10"/>
        <v>0.78200000000000003</v>
      </c>
    </row>
    <row r="39" spans="1:101" ht="18.75" customHeight="1">
      <c r="A39" s="30"/>
      <c r="B39" s="31" t="s">
        <v>14</v>
      </c>
      <c r="C39" s="24"/>
      <c r="D39" s="24"/>
      <c r="E39" s="24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9"/>
    </row>
    <row r="40" spans="1:101" ht="52.5" customHeight="1">
      <c r="A40" s="30"/>
      <c r="B40" s="32" t="s">
        <v>164</v>
      </c>
      <c r="C40" s="26" t="s">
        <v>177</v>
      </c>
      <c r="D40" s="27" t="s">
        <v>15</v>
      </c>
      <c r="E40" s="26" t="s">
        <v>100</v>
      </c>
      <c r="F40" s="22">
        <f t="shared" si="3"/>
        <v>198000</v>
      </c>
      <c r="G40" s="58">
        <v>114542.6</v>
      </c>
      <c r="H40" s="58">
        <v>83457.399999999994</v>
      </c>
      <c r="I40" s="58"/>
      <c r="J40" s="22">
        <f>SUM(K40:M40)</f>
        <v>198000</v>
      </c>
      <c r="K40" s="58">
        <v>114542.6</v>
      </c>
      <c r="L40" s="58">
        <v>83457.399999999994</v>
      </c>
      <c r="M40" s="58"/>
      <c r="N40" s="22">
        <f t="shared" ref="N40:N42" si="44">O40+P40+Q40</f>
        <v>198000</v>
      </c>
      <c r="O40" s="58">
        <v>105273.8</v>
      </c>
      <c r="P40" s="58">
        <v>92726.2</v>
      </c>
      <c r="Q40" s="58"/>
      <c r="R40" s="22">
        <f t="shared" ref="R40:R42" si="45">S40+T40+U40</f>
        <v>198000</v>
      </c>
      <c r="S40" s="58">
        <v>107504.4</v>
      </c>
      <c r="T40" s="58">
        <v>90495.6</v>
      </c>
      <c r="U40" s="58"/>
      <c r="V40" s="29">
        <f t="shared" si="10"/>
        <v>1</v>
      </c>
    </row>
    <row r="41" spans="1:101" ht="51.75" customHeight="1">
      <c r="A41" s="30"/>
      <c r="B41" s="32" t="s">
        <v>31</v>
      </c>
      <c r="C41" s="26" t="s">
        <v>177</v>
      </c>
      <c r="D41" s="27" t="s">
        <v>15</v>
      </c>
      <c r="E41" s="26" t="s">
        <v>124</v>
      </c>
      <c r="F41" s="22">
        <f t="shared" si="3"/>
        <v>144069.5</v>
      </c>
      <c r="G41" s="58">
        <v>144069.54</v>
      </c>
      <c r="H41" s="58"/>
      <c r="I41" s="58"/>
      <c r="J41" s="22">
        <f>SUM(K41:M41)</f>
        <v>69444.899999999994</v>
      </c>
      <c r="K41" s="58">
        <v>69444.899999999994</v>
      </c>
      <c r="L41" s="58"/>
      <c r="M41" s="58"/>
      <c r="N41" s="22">
        <f t="shared" si="44"/>
        <v>168990.3</v>
      </c>
      <c r="O41" s="58">
        <v>168990.3</v>
      </c>
      <c r="P41" s="58"/>
      <c r="Q41" s="58"/>
      <c r="R41" s="22">
        <f t="shared" si="45"/>
        <v>168990.3</v>
      </c>
      <c r="S41" s="58">
        <v>168990.3</v>
      </c>
      <c r="T41" s="58"/>
      <c r="U41" s="58"/>
      <c r="V41" s="29">
        <f t="shared" si="10"/>
        <v>0.48199999999999998</v>
      </c>
    </row>
    <row r="42" spans="1:101" ht="36.75" customHeight="1">
      <c r="A42" s="19" t="s">
        <v>32</v>
      </c>
      <c r="B42" s="39" t="s">
        <v>33</v>
      </c>
      <c r="C42" s="21" t="s">
        <v>12</v>
      </c>
      <c r="D42" s="21" t="s">
        <v>12</v>
      </c>
      <c r="E42" s="21" t="s">
        <v>12</v>
      </c>
      <c r="F42" s="22">
        <f t="shared" ref="F42:F89" si="46">G42+H42+I42</f>
        <v>115739.4</v>
      </c>
      <c r="G42" s="22">
        <f>SUM(G44:G45)</f>
        <v>1569</v>
      </c>
      <c r="H42" s="22">
        <f>SUM(H44:H45)</f>
        <v>114170.4</v>
      </c>
      <c r="I42" s="22">
        <f>SUM(I44:I45)</f>
        <v>0</v>
      </c>
      <c r="J42" s="22">
        <f t="shared" ref="J42" si="47">K42+L42+M42</f>
        <v>92456.9</v>
      </c>
      <c r="K42" s="22">
        <f>SUM(K44:K45)</f>
        <v>1569</v>
      </c>
      <c r="L42" s="22">
        <f>SUM(L44:L45)</f>
        <v>90887.9</v>
      </c>
      <c r="M42" s="22">
        <f>SUM(M44:M45)</f>
        <v>0</v>
      </c>
      <c r="N42" s="22">
        <f t="shared" si="44"/>
        <v>161501.70000000001</v>
      </c>
      <c r="O42" s="22">
        <f>SUM(O44:O45)</f>
        <v>4845</v>
      </c>
      <c r="P42" s="22">
        <f>SUM(P44:P45)</f>
        <v>156656.70000000001</v>
      </c>
      <c r="Q42" s="22">
        <f>SUM(Q44:Q45)</f>
        <v>0</v>
      </c>
      <c r="R42" s="22">
        <f t="shared" si="45"/>
        <v>52301.5</v>
      </c>
      <c r="S42" s="22">
        <f>SUM(S44:S45)</f>
        <v>1569</v>
      </c>
      <c r="T42" s="22">
        <f>SUM(T44:T45)</f>
        <v>50732.5</v>
      </c>
      <c r="U42" s="22">
        <f>SUM(U44:U45)</f>
        <v>0</v>
      </c>
      <c r="V42" s="29">
        <f t="shared" si="10"/>
        <v>0.79900000000000004</v>
      </c>
    </row>
    <row r="43" spans="1:101" ht="18.75">
      <c r="A43" s="30"/>
      <c r="B43" s="31" t="s">
        <v>14</v>
      </c>
      <c r="C43" s="24"/>
      <c r="D43" s="24"/>
      <c r="E43" s="24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9"/>
    </row>
    <row r="44" spans="1:101" s="44" customFormat="1" ht="54" customHeight="1">
      <c r="A44" s="40"/>
      <c r="B44" s="41" t="s">
        <v>34</v>
      </c>
      <c r="C44" s="42" t="s">
        <v>177</v>
      </c>
      <c r="D44" s="43" t="s">
        <v>15</v>
      </c>
      <c r="E44" s="42" t="s">
        <v>101</v>
      </c>
      <c r="F44" s="71">
        <f t="shared" si="46"/>
        <v>63437.9</v>
      </c>
      <c r="G44" s="74">
        <v>0</v>
      </c>
      <c r="H44" s="74">
        <v>63437.9</v>
      </c>
      <c r="I44" s="74"/>
      <c r="J44" s="22">
        <f t="shared" ref="J44:J45" si="48">SUM(K44:M44)</f>
        <v>40155.4</v>
      </c>
      <c r="K44" s="74"/>
      <c r="L44" s="74">
        <v>40155.4</v>
      </c>
      <c r="M44" s="74"/>
      <c r="N44" s="22">
        <f t="shared" ref="N44:N45" si="49">O44+P44+Q44</f>
        <v>109200.2</v>
      </c>
      <c r="O44" s="74">
        <v>3276</v>
      </c>
      <c r="P44" s="74">
        <v>105924.2</v>
      </c>
      <c r="Q44" s="74"/>
      <c r="R44" s="22">
        <f t="shared" ref="R44:R45" si="50">S44+T44+U44</f>
        <v>0</v>
      </c>
      <c r="S44" s="74"/>
      <c r="T44" s="74"/>
      <c r="U44" s="74"/>
      <c r="V44" s="29">
        <f t="shared" si="10"/>
        <v>0.63300000000000001</v>
      </c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</row>
    <row r="45" spans="1:101" s="44" customFormat="1" ht="84" customHeight="1">
      <c r="A45" s="40"/>
      <c r="B45" s="41" t="s">
        <v>103</v>
      </c>
      <c r="C45" s="42" t="s">
        <v>177</v>
      </c>
      <c r="D45" s="43" t="s">
        <v>15</v>
      </c>
      <c r="E45" s="42" t="s">
        <v>102</v>
      </c>
      <c r="F45" s="71">
        <f t="shared" si="46"/>
        <v>52301.5</v>
      </c>
      <c r="G45" s="74">
        <v>1569</v>
      </c>
      <c r="H45" s="74">
        <v>50732.5</v>
      </c>
      <c r="I45" s="74"/>
      <c r="J45" s="22">
        <f t="shared" si="48"/>
        <v>52301.5</v>
      </c>
      <c r="K45" s="74">
        <v>1569</v>
      </c>
      <c r="L45" s="74">
        <v>50732.5</v>
      </c>
      <c r="M45" s="74"/>
      <c r="N45" s="22">
        <f t="shared" si="49"/>
        <v>52301.5</v>
      </c>
      <c r="O45" s="74">
        <v>1569</v>
      </c>
      <c r="P45" s="74">
        <v>50732.5</v>
      </c>
      <c r="Q45" s="74"/>
      <c r="R45" s="22">
        <f t="shared" si="50"/>
        <v>52301.5</v>
      </c>
      <c r="S45" s="74">
        <v>1569</v>
      </c>
      <c r="T45" s="74">
        <v>50732.5</v>
      </c>
      <c r="U45" s="74"/>
      <c r="V45" s="29">
        <f t="shared" si="10"/>
        <v>1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 s="5" customFormat="1" ht="39.75" customHeight="1">
      <c r="A46" s="19" t="s">
        <v>35</v>
      </c>
      <c r="B46" s="38" t="s">
        <v>38</v>
      </c>
      <c r="C46" s="21" t="s">
        <v>12</v>
      </c>
      <c r="D46" s="21" t="s">
        <v>12</v>
      </c>
      <c r="E46" s="21" t="s">
        <v>12</v>
      </c>
      <c r="F46" s="22">
        <f>G46+H46+I46</f>
        <v>424002.2</v>
      </c>
      <c r="G46" s="22">
        <f>SUM(G48:G51)</f>
        <v>93318.8</v>
      </c>
      <c r="H46" s="22">
        <f>SUM(H48:H51)</f>
        <v>330683.40000000002</v>
      </c>
      <c r="I46" s="22">
        <f>SUM(I48:I51)</f>
        <v>0</v>
      </c>
      <c r="J46" s="22">
        <f>SUM(J48:J51)</f>
        <v>364148.2</v>
      </c>
      <c r="K46" s="22">
        <f>SUM(K48:K51)</f>
        <v>83433.899999999994</v>
      </c>
      <c r="L46" s="22">
        <f t="shared" ref="L46" si="51">SUM(L48:L51)</f>
        <v>280714.3</v>
      </c>
      <c r="M46" s="22">
        <f>SUM(M48:M51)</f>
        <v>0</v>
      </c>
      <c r="N46" s="22">
        <f t="shared" ref="N46:R46" si="52">SUM(N48:N50)</f>
        <v>59435.6</v>
      </c>
      <c r="O46" s="22">
        <f>SUM(O48:O51)</f>
        <v>1783.1</v>
      </c>
      <c r="P46" s="22">
        <f t="shared" ref="P46:Q46" si="53">SUM(P48:P51)</f>
        <v>57652.5</v>
      </c>
      <c r="Q46" s="22">
        <f t="shared" si="53"/>
        <v>0</v>
      </c>
      <c r="R46" s="22">
        <f t="shared" si="52"/>
        <v>0</v>
      </c>
      <c r="S46" s="22">
        <f>SUM(S48:S51)</f>
        <v>0</v>
      </c>
      <c r="T46" s="22">
        <f t="shared" ref="T46:U46" si="54">SUM(T48:T51)</f>
        <v>0</v>
      </c>
      <c r="U46" s="22">
        <f t="shared" si="54"/>
        <v>0</v>
      </c>
      <c r="V46" s="29">
        <f t="shared" si="10"/>
        <v>0.85899999999999999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 ht="18.75">
      <c r="A47" s="30"/>
      <c r="B47" s="31" t="s">
        <v>14</v>
      </c>
      <c r="C47" s="24"/>
      <c r="D47" s="24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9"/>
    </row>
    <row r="48" spans="1:101" ht="57" customHeight="1">
      <c r="A48" s="30"/>
      <c r="B48" s="32" t="s">
        <v>104</v>
      </c>
      <c r="C48" s="26" t="s">
        <v>177</v>
      </c>
      <c r="D48" s="27" t="s">
        <v>15</v>
      </c>
      <c r="E48" s="26" t="s">
        <v>105</v>
      </c>
      <c r="F48" s="22">
        <f t="shared" si="46"/>
        <v>41550.199999999997</v>
      </c>
      <c r="G48" s="58">
        <v>0</v>
      </c>
      <c r="H48" s="58">
        <v>41550.199999999997</v>
      </c>
      <c r="I48" s="58"/>
      <c r="J48" s="22">
        <f>K48+L48+M48</f>
        <v>4473.1000000000004</v>
      </c>
      <c r="K48" s="58"/>
      <c r="L48" s="58">
        <v>4473.1000000000004</v>
      </c>
      <c r="M48" s="58"/>
      <c r="N48" s="22">
        <f t="shared" ref="N48:N52" si="55">O48+P48+Q48</f>
        <v>59435.6</v>
      </c>
      <c r="O48" s="58">
        <v>1783.1</v>
      </c>
      <c r="P48" s="58">
        <v>57652.5</v>
      </c>
      <c r="Q48" s="58"/>
      <c r="R48" s="22">
        <f t="shared" ref="R48:R52" si="56">S48+T48+U48</f>
        <v>0</v>
      </c>
      <c r="S48" s="58"/>
      <c r="T48" s="58"/>
      <c r="U48" s="58"/>
      <c r="V48" s="29">
        <f t="shared" si="10"/>
        <v>0.108</v>
      </c>
    </row>
    <row r="49" spans="1:101" ht="71.25" customHeight="1">
      <c r="A49" s="30"/>
      <c r="B49" s="32" t="s">
        <v>315</v>
      </c>
      <c r="C49" s="26" t="s">
        <v>178</v>
      </c>
      <c r="D49" s="27" t="s">
        <v>16</v>
      </c>
      <c r="E49" s="26" t="s">
        <v>314</v>
      </c>
      <c r="F49" s="22">
        <f t="shared" si="46"/>
        <v>364470.7</v>
      </c>
      <c r="G49" s="58">
        <v>75337.5</v>
      </c>
      <c r="H49" s="58">
        <v>289133.2</v>
      </c>
      <c r="I49" s="58"/>
      <c r="J49" s="22">
        <f>K49+L49+M49</f>
        <v>348219.5</v>
      </c>
      <c r="K49" s="58">
        <v>71978.31</v>
      </c>
      <c r="L49" s="58">
        <v>276241.2</v>
      </c>
      <c r="M49" s="58"/>
      <c r="N49" s="22">
        <f t="shared" si="55"/>
        <v>0</v>
      </c>
      <c r="O49" s="58"/>
      <c r="P49" s="58"/>
      <c r="Q49" s="58"/>
      <c r="R49" s="22">
        <f t="shared" si="56"/>
        <v>0</v>
      </c>
      <c r="S49" s="58"/>
      <c r="T49" s="58"/>
      <c r="U49" s="58"/>
      <c r="V49" s="29">
        <f t="shared" si="10"/>
        <v>0.95499999999999996</v>
      </c>
    </row>
    <row r="50" spans="1:101" ht="68.25" customHeight="1">
      <c r="A50" s="30"/>
      <c r="B50" s="32" t="s">
        <v>335</v>
      </c>
      <c r="C50" s="26" t="s">
        <v>177</v>
      </c>
      <c r="D50" s="27" t="s">
        <v>15</v>
      </c>
      <c r="E50" s="26" t="s">
        <v>334</v>
      </c>
      <c r="F50" s="22">
        <f t="shared" si="46"/>
        <v>0</v>
      </c>
      <c r="G50" s="58">
        <v>0</v>
      </c>
      <c r="H50" s="58"/>
      <c r="I50" s="58"/>
      <c r="J50" s="22">
        <f>K50+L50+M50</f>
        <v>0</v>
      </c>
      <c r="K50" s="58"/>
      <c r="L50" s="58"/>
      <c r="M50" s="58"/>
      <c r="N50" s="22"/>
      <c r="O50" s="58"/>
      <c r="P50" s="58"/>
      <c r="Q50" s="58"/>
      <c r="R50" s="22"/>
      <c r="S50" s="58"/>
      <c r="T50" s="58"/>
      <c r="U50" s="58"/>
      <c r="V50" s="29" t="e">
        <f t="shared" si="10"/>
        <v>#DIV/0!</v>
      </c>
    </row>
    <row r="51" spans="1:101" ht="75.75" customHeight="1">
      <c r="A51" s="30"/>
      <c r="B51" s="32" t="s">
        <v>338</v>
      </c>
      <c r="C51" s="26" t="s">
        <v>178</v>
      </c>
      <c r="D51" s="27" t="s">
        <v>16</v>
      </c>
      <c r="E51" s="26" t="s">
        <v>339</v>
      </c>
      <c r="F51" s="22">
        <f t="shared" si="46"/>
        <v>17981.3</v>
      </c>
      <c r="G51" s="58">
        <v>17981.25</v>
      </c>
      <c r="H51" s="58"/>
      <c r="I51" s="58"/>
      <c r="J51" s="22">
        <f>K51+L51+M51</f>
        <v>11455.6</v>
      </c>
      <c r="K51" s="58">
        <v>11455.63</v>
      </c>
      <c r="L51" s="58"/>
      <c r="M51" s="58"/>
      <c r="N51" s="22"/>
      <c r="O51" s="58"/>
      <c r="P51" s="58"/>
      <c r="Q51" s="58"/>
      <c r="R51" s="22"/>
      <c r="S51" s="58"/>
      <c r="T51" s="58"/>
      <c r="U51" s="58"/>
      <c r="V51" s="29">
        <f t="shared" si="10"/>
        <v>0.63700000000000001</v>
      </c>
    </row>
    <row r="52" spans="1:101" s="5" customFormat="1" ht="90" customHeight="1">
      <c r="A52" s="45" t="s">
        <v>36</v>
      </c>
      <c r="B52" s="39" t="s">
        <v>179</v>
      </c>
      <c r="C52" s="21" t="s">
        <v>12</v>
      </c>
      <c r="D52" s="21" t="s">
        <v>12</v>
      </c>
      <c r="E52" s="21" t="s">
        <v>12</v>
      </c>
      <c r="F52" s="22">
        <f>G52+H52+I52</f>
        <v>121058.4</v>
      </c>
      <c r="G52" s="22">
        <f>SUM(G54)</f>
        <v>28990.3</v>
      </c>
      <c r="H52" s="22">
        <f t="shared" ref="H52:I52" si="57">SUM(H54)</f>
        <v>92068.1</v>
      </c>
      <c r="I52" s="22">
        <f t="shared" si="57"/>
        <v>0</v>
      </c>
      <c r="J52" s="22">
        <f t="shared" ref="J52" si="58">K52+L52+M52</f>
        <v>8906.2999999999993</v>
      </c>
      <c r="K52" s="22">
        <f>K54</f>
        <v>2132.8000000000002</v>
      </c>
      <c r="L52" s="22">
        <f>L54</f>
        <v>6773.5</v>
      </c>
      <c r="M52" s="22">
        <f>SUM(M54:M62)</f>
        <v>0</v>
      </c>
      <c r="N52" s="22">
        <f t="shared" si="55"/>
        <v>54370.9</v>
      </c>
      <c r="O52" s="22">
        <f>SUM(O54)</f>
        <v>1631.1</v>
      </c>
      <c r="P52" s="22">
        <f>SUM(P54)</f>
        <v>52739.8</v>
      </c>
      <c r="Q52" s="22">
        <f>SUM(Q54:Q62)</f>
        <v>0</v>
      </c>
      <c r="R52" s="22">
        <f t="shared" si="56"/>
        <v>0</v>
      </c>
      <c r="S52" s="22">
        <f>SUM(S54)</f>
        <v>0</v>
      </c>
      <c r="T52" s="22">
        <f>SUM(T54)</f>
        <v>0</v>
      </c>
      <c r="U52" s="22">
        <f>SUM(U54:U62)</f>
        <v>0</v>
      </c>
      <c r="V52" s="29">
        <f t="shared" si="10"/>
        <v>7.3999999999999996E-2</v>
      </c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</row>
    <row r="53" spans="1:101" ht="22.5" customHeight="1">
      <c r="A53" s="10"/>
      <c r="B53" s="31" t="s">
        <v>14</v>
      </c>
      <c r="C53" s="24"/>
      <c r="D53" s="24"/>
      <c r="E53" s="24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9"/>
    </row>
    <row r="54" spans="1:101" ht="91.5" customHeight="1">
      <c r="A54" s="7"/>
      <c r="B54" s="32" t="s">
        <v>37</v>
      </c>
      <c r="C54" s="26" t="s">
        <v>177</v>
      </c>
      <c r="D54" s="27" t="s">
        <v>15</v>
      </c>
      <c r="E54" s="26" t="s">
        <v>106</v>
      </c>
      <c r="F54" s="22">
        <f t="shared" si="46"/>
        <v>121058.4</v>
      </c>
      <c r="G54" s="58">
        <v>28990.3</v>
      </c>
      <c r="H54" s="58">
        <v>92068.1</v>
      </c>
      <c r="I54" s="58"/>
      <c r="J54" s="22">
        <f>SUM(K54:M54)</f>
        <v>8906.2999999999993</v>
      </c>
      <c r="K54" s="58">
        <v>2132.8000000000002</v>
      </c>
      <c r="L54" s="58">
        <v>6773.45</v>
      </c>
      <c r="M54" s="58"/>
      <c r="N54" s="22">
        <f t="shared" ref="N54:N63" si="59">O54+P54+Q54</f>
        <v>54370.9</v>
      </c>
      <c r="O54" s="58">
        <v>1631.13</v>
      </c>
      <c r="P54" s="58">
        <v>52739.8</v>
      </c>
      <c r="Q54" s="58"/>
      <c r="R54" s="22">
        <f t="shared" ref="R54:R63" si="60">S54+T54+U54</f>
        <v>0</v>
      </c>
      <c r="S54" s="58">
        <v>0</v>
      </c>
      <c r="T54" s="58"/>
      <c r="U54" s="58"/>
      <c r="V54" s="29">
        <f t="shared" si="10"/>
        <v>7.3999999999999996E-2</v>
      </c>
    </row>
    <row r="55" spans="1:101" ht="46.5" customHeight="1">
      <c r="A55" s="7" t="s">
        <v>180</v>
      </c>
      <c r="B55" s="20" t="s">
        <v>181</v>
      </c>
      <c r="C55" s="65" t="s">
        <v>12</v>
      </c>
      <c r="D55" s="68" t="s">
        <v>12</v>
      </c>
      <c r="E55" s="65" t="s">
        <v>12</v>
      </c>
      <c r="F55" s="22">
        <f>G55+H55+I55</f>
        <v>978829.9</v>
      </c>
      <c r="G55" s="22">
        <f>SUM(G57:G62)</f>
        <v>41378.400000000001</v>
      </c>
      <c r="H55" s="22">
        <f>SUM(H57:H62)</f>
        <v>937451.5</v>
      </c>
      <c r="I55" s="22">
        <f>SUM(I57:I62)</f>
        <v>0</v>
      </c>
      <c r="J55" s="22">
        <f>K55+L55+M55</f>
        <v>356515.2</v>
      </c>
      <c r="K55" s="22">
        <f>SUM(K57:K62)</f>
        <v>14941.8</v>
      </c>
      <c r="L55" s="22">
        <f>SUM(L57:L62)</f>
        <v>341573.4</v>
      </c>
      <c r="M55" s="22">
        <f>SUM(M57:M62)</f>
        <v>0</v>
      </c>
      <c r="N55" s="22">
        <f>O55+P55+Q55</f>
        <v>806717.3</v>
      </c>
      <c r="O55" s="22">
        <f>SUM(O57:O62)</f>
        <v>34102.6</v>
      </c>
      <c r="P55" s="22">
        <f>SUM(P57:P62)</f>
        <v>772614.7</v>
      </c>
      <c r="Q55" s="22">
        <f>SUM(Q57:Q62)</f>
        <v>0</v>
      </c>
      <c r="R55" s="22">
        <f>S55+T55+U55</f>
        <v>1210076.2</v>
      </c>
      <c r="S55" s="22">
        <f>SUM(S57:S62)</f>
        <v>51154</v>
      </c>
      <c r="T55" s="22">
        <f>SUM(T57:T62)</f>
        <v>1158922.2</v>
      </c>
      <c r="U55" s="22">
        <f>SUM(U57:U62)</f>
        <v>0</v>
      </c>
      <c r="V55" s="29">
        <f t="shared" si="10"/>
        <v>0.36399999999999999</v>
      </c>
    </row>
    <row r="56" spans="1:101" ht="22.5" customHeight="1">
      <c r="A56" s="7"/>
      <c r="B56" s="23" t="s">
        <v>14</v>
      </c>
      <c r="C56" s="65"/>
      <c r="D56" s="68"/>
      <c r="E56" s="65"/>
      <c r="F56" s="22"/>
      <c r="G56" s="58"/>
      <c r="H56" s="58"/>
      <c r="I56" s="58"/>
      <c r="J56" s="22"/>
      <c r="K56" s="58"/>
      <c r="L56" s="58"/>
      <c r="M56" s="58"/>
      <c r="N56" s="22"/>
      <c r="O56" s="58"/>
      <c r="P56" s="58"/>
      <c r="Q56" s="58"/>
      <c r="R56" s="22"/>
      <c r="S56" s="58"/>
      <c r="T56" s="58"/>
      <c r="U56" s="58"/>
      <c r="V56" s="29"/>
    </row>
    <row r="57" spans="1:101" ht="74.25" customHeight="1">
      <c r="A57" s="19"/>
      <c r="B57" s="77" t="s">
        <v>187</v>
      </c>
      <c r="C57" s="65" t="s">
        <v>178</v>
      </c>
      <c r="D57" s="68" t="s">
        <v>16</v>
      </c>
      <c r="E57" s="68" t="s">
        <v>182</v>
      </c>
      <c r="F57" s="22">
        <f>G57+H57+I57</f>
        <v>149328.79999999999</v>
      </c>
      <c r="G57" s="58">
        <v>6312.68</v>
      </c>
      <c r="H57" s="58">
        <v>143016.1</v>
      </c>
      <c r="I57" s="58"/>
      <c r="J57" s="22">
        <f t="shared" ref="J57:J59" si="61">SUM(K57:M57)</f>
        <v>1465.4</v>
      </c>
      <c r="K57" s="58">
        <v>61.96</v>
      </c>
      <c r="L57" s="58">
        <v>1403.41</v>
      </c>
      <c r="M57" s="58"/>
      <c r="N57" s="22">
        <f t="shared" si="59"/>
        <v>142053.9</v>
      </c>
      <c r="O57" s="58">
        <v>6005.09</v>
      </c>
      <c r="P57" s="58">
        <v>136048.78</v>
      </c>
      <c r="Q57" s="58"/>
      <c r="R57" s="22">
        <f t="shared" si="60"/>
        <v>436236.5</v>
      </c>
      <c r="S57" s="58">
        <v>18441.2</v>
      </c>
      <c r="T57" s="58">
        <v>417795.3</v>
      </c>
      <c r="U57" s="58"/>
      <c r="V57" s="29">
        <f t="shared" si="10"/>
        <v>0.01</v>
      </c>
    </row>
    <row r="58" spans="1:101" ht="89.25" customHeight="1">
      <c r="A58" s="19"/>
      <c r="B58" s="32" t="s">
        <v>187</v>
      </c>
      <c r="C58" s="26" t="s">
        <v>192</v>
      </c>
      <c r="D58" s="27" t="s">
        <v>115</v>
      </c>
      <c r="E58" s="26" t="s">
        <v>182</v>
      </c>
      <c r="F58" s="22">
        <f t="shared" ref="F58:F61" si="62">G58+H58+I58</f>
        <v>39933.4</v>
      </c>
      <c r="G58" s="58">
        <v>1688.1</v>
      </c>
      <c r="H58" s="58">
        <v>38245.300000000003</v>
      </c>
      <c r="I58" s="58"/>
      <c r="J58" s="22">
        <f t="shared" si="61"/>
        <v>14646.2</v>
      </c>
      <c r="K58" s="58">
        <v>489.81</v>
      </c>
      <c r="L58" s="58">
        <v>14156.43</v>
      </c>
      <c r="M58" s="58"/>
      <c r="N58" s="22">
        <f t="shared" si="59"/>
        <v>103463.4</v>
      </c>
      <c r="O58" s="58">
        <v>4373.7</v>
      </c>
      <c r="P58" s="58">
        <v>99089.7</v>
      </c>
      <c r="Q58" s="58"/>
      <c r="R58" s="22">
        <f t="shared" si="60"/>
        <v>0</v>
      </c>
      <c r="S58" s="58">
        <v>0</v>
      </c>
      <c r="T58" s="58">
        <v>0</v>
      </c>
      <c r="U58" s="58"/>
      <c r="V58" s="29">
        <f t="shared" si="10"/>
        <v>0.36699999999999999</v>
      </c>
    </row>
    <row r="59" spans="1:101" ht="91.5" customHeight="1">
      <c r="A59" s="19"/>
      <c r="B59" s="32" t="s">
        <v>188</v>
      </c>
      <c r="C59" s="26" t="s">
        <v>177</v>
      </c>
      <c r="D59" s="27" t="s">
        <v>15</v>
      </c>
      <c r="E59" s="26" t="s">
        <v>183</v>
      </c>
      <c r="F59" s="22">
        <f t="shared" si="62"/>
        <v>26352.1</v>
      </c>
      <c r="G59" s="58">
        <f>1137.5-23.5</f>
        <v>1114</v>
      </c>
      <c r="H59" s="58">
        <f>25770.6-532.51</f>
        <v>25238.1</v>
      </c>
      <c r="I59" s="58"/>
      <c r="J59" s="22">
        <f t="shared" si="61"/>
        <v>26227.1</v>
      </c>
      <c r="K59" s="58">
        <v>1108.72</v>
      </c>
      <c r="L59" s="58">
        <v>25118.38</v>
      </c>
      <c r="M59" s="58"/>
      <c r="N59" s="22">
        <f t="shared" si="59"/>
        <v>28509.1</v>
      </c>
      <c r="O59" s="58">
        <v>1205.2</v>
      </c>
      <c r="P59" s="58">
        <v>27303.9</v>
      </c>
      <c r="Q59" s="58"/>
      <c r="R59" s="22">
        <f t="shared" si="60"/>
        <v>29667.200000000001</v>
      </c>
      <c r="S59" s="58">
        <v>1254.0999999999999</v>
      </c>
      <c r="T59" s="58">
        <v>28413.1</v>
      </c>
      <c r="U59" s="58"/>
      <c r="V59" s="29">
        <f t="shared" si="10"/>
        <v>0.995</v>
      </c>
    </row>
    <row r="60" spans="1:101" ht="156.75" customHeight="1">
      <c r="A60" s="19"/>
      <c r="B60" s="32" t="s">
        <v>189</v>
      </c>
      <c r="C60" s="26" t="s">
        <v>177</v>
      </c>
      <c r="D60" s="27" t="s">
        <v>15</v>
      </c>
      <c r="E60" s="26" t="s">
        <v>184</v>
      </c>
      <c r="F60" s="22">
        <f t="shared" si="62"/>
        <v>150202.6</v>
      </c>
      <c r="G60" s="58">
        <v>6349.56</v>
      </c>
      <c r="H60" s="58">
        <f>146721.4-2868.4</f>
        <v>143853</v>
      </c>
      <c r="I60" s="58"/>
      <c r="J60" s="22">
        <f>SUM(K60:M60)</f>
        <v>108126.2</v>
      </c>
      <c r="K60" s="58">
        <v>4570.8999999999996</v>
      </c>
      <c r="L60" s="98">
        <v>103555.29</v>
      </c>
      <c r="M60" s="58"/>
      <c r="N60" s="22">
        <f t="shared" si="59"/>
        <v>0</v>
      </c>
      <c r="O60" s="58">
        <v>0</v>
      </c>
      <c r="P60" s="58">
        <v>0</v>
      </c>
      <c r="Q60" s="58"/>
      <c r="R60" s="22">
        <f t="shared" si="60"/>
        <v>5488.6</v>
      </c>
      <c r="S60" s="58">
        <v>232</v>
      </c>
      <c r="T60" s="58">
        <v>5256.6</v>
      </c>
      <c r="U60" s="58"/>
      <c r="V60" s="29">
        <f t="shared" si="10"/>
        <v>0.72</v>
      </c>
    </row>
    <row r="61" spans="1:101" ht="194.25" customHeight="1">
      <c r="A61" s="19"/>
      <c r="B61" s="32" t="s">
        <v>190</v>
      </c>
      <c r="C61" s="26" t="s">
        <v>177</v>
      </c>
      <c r="D61" s="27" t="s">
        <v>15</v>
      </c>
      <c r="E61" s="26" t="s">
        <v>185</v>
      </c>
      <c r="F61" s="22">
        <f t="shared" si="62"/>
        <v>40000</v>
      </c>
      <c r="G61" s="58">
        <v>1690.9</v>
      </c>
      <c r="H61" s="58">
        <v>38309.1</v>
      </c>
      <c r="I61" s="58"/>
      <c r="J61" s="22">
        <f t="shared" ref="J61:J62" si="63">SUM(K61:M61)</f>
        <v>0</v>
      </c>
      <c r="K61" s="58"/>
      <c r="L61" s="58"/>
      <c r="M61" s="58"/>
      <c r="N61" s="22">
        <f t="shared" si="59"/>
        <v>0</v>
      </c>
      <c r="O61" s="58">
        <v>0</v>
      </c>
      <c r="P61" s="58">
        <v>0</v>
      </c>
      <c r="Q61" s="58"/>
      <c r="R61" s="22">
        <f t="shared" si="60"/>
        <v>18749.5</v>
      </c>
      <c r="S61" s="58">
        <v>792.6</v>
      </c>
      <c r="T61" s="58">
        <v>17956.900000000001</v>
      </c>
      <c r="U61" s="58"/>
      <c r="V61" s="29">
        <f t="shared" si="10"/>
        <v>0</v>
      </c>
    </row>
    <row r="62" spans="1:101" ht="90" customHeight="1">
      <c r="A62" s="19"/>
      <c r="B62" s="32" t="s">
        <v>191</v>
      </c>
      <c r="C62" s="26" t="s">
        <v>178</v>
      </c>
      <c r="D62" s="27" t="s">
        <v>16</v>
      </c>
      <c r="E62" s="65" t="s">
        <v>186</v>
      </c>
      <c r="F62" s="22">
        <f t="shared" ref="F62" si="64">G62+H62+I62</f>
        <v>573013.1</v>
      </c>
      <c r="G62" s="58">
        <v>24223.200000000001</v>
      </c>
      <c r="H62" s="58">
        <v>548789.9</v>
      </c>
      <c r="I62" s="58"/>
      <c r="J62" s="22">
        <f t="shared" si="63"/>
        <v>206050.4</v>
      </c>
      <c r="K62" s="58">
        <v>8710.43</v>
      </c>
      <c r="L62" s="58">
        <v>197339.92</v>
      </c>
      <c r="M62" s="58"/>
      <c r="N62" s="22">
        <f t="shared" ref="N62" si="65">O62+P62+Q62</f>
        <v>532690.9</v>
      </c>
      <c r="O62" s="58">
        <v>22518.6</v>
      </c>
      <c r="P62" s="58">
        <v>510172.3</v>
      </c>
      <c r="Q62" s="58"/>
      <c r="R62" s="22">
        <f t="shared" ref="R62" si="66">S62+T62+U62</f>
        <v>719934.4</v>
      </c>
      <c r="S62" s="58">
        <v>30434.1</v>
      </c>
      <c r="T62" s="58">
        <v>689500.3</v>
      </c>
      <c r="U62" s="58"/>
      <c r="V62" s="29">
        <f t="shared" si="10"/>
        <v>0.36</v>
      </c>
    </row>
    <row r="63" spans="1:101" ht="24" customHeight="1">
      <c r="A63" s="14" t="s">
        <v>39</v>
      </c>
      <c r="B63" s="15" t="s">
        <v>40</v>
      </c>
      <c r="C63" s="35" t="s">
        <v>12</v>
      </c>
      <c r="D63" s="35" t="s">
        <v>12</v>
      </c>
      <c r="E63" s="35" t="s">
        <v>12</v>
      </c>
      <c r="F63" s="36">
        <f>G63+H63+I63</f>
        <v>1381432.5</v>
      </c>
      <c r="G63" s="36">
        <f>G64+G76+G80+G87</f>
        <v>737448.5</v>
      </c>
      <c r="H63" s="36">
        <f>H64+H76+H80+H87</f>
        <v>533170.1</v>
      </c>
      <c r="I63" s="36">
        <f>I64+I76+I80+I87</f>
        <v>110813.9</v>
      </c>
      <c r="J63" s="36">
        <f>K63+L63+M63</f>
        <v>764653.6</v>
      </c>
      <c r="K63" s="36">
        <f>K64+K76+K80+K87</f>
        <v>337720.4</v>
      </c>
      <c r="L63" s="36">
        <f>L64+L76+L80+L87</f>
        <v>366987.5</v>
      </c>
      <c r="M63" s="36">
        <f>M64+M76+M80+M87</f>
        <v>59945.7</v>
      </c>
      <c r="N63" s="36">
        <f t="shared" si="59"/>
        <v>1577131.8</v>
      </c>
      <c r="O63" s="36">
        <f>O64+O76+O80+O87</f>
        <v>708502.4</v>
      </c>
      <c r="P63" s="36">
        <f>P64+P76+P80+P87</f>
        <v>867447.4</v>
      </c>
      <c r="Q63" s="36">
        <f>Q64+Q76+Q80+Q87</f>
        <v>1182</v>
      </c>
      <c r="R63" s="36">
        <f t="shared" si="60"/>
        <v>254906.6</v>
      </c>
      <c r="S63" s="36">
        <f>S64+S76+S80+S87</f>
        <v>176702.4</v>
      </c>
      <c r="T63" s="36">
        <f>T64+T76+T80+T87</f>
        <v>78204.2</v>
      </c>
      <c r="U63" s="36">
        <f>U64+U76+U80+U87</f>
        <v>0</v>
      </c>
      <c r="V63" s="37">
        <f t="shared" si="10"/>
        <v>0.55400000000000005</v>
      </c>
    </row>
    <row r="64" spans="1:101" ht="42.75" customHeight="1">
      <c r="A64" s="7" t="s">
        <v>41</v>
      </c>
      <c r="B64" s="39" t="s">
        <v>42</v>
      </c>
      <c r="C64" s="47" t="s">
        <v>12</v>
      </c>
      <c r="D64" s="47" t="s">
        <v>12</v>
      </c>
      <c r="E64" s="51" t="s">
        <v>12</v>
      </c>
      <c r="F64" s="22">
        <f t="shared" si="46"/>
        <v>845819.4</v>
      </c>
      <c r="G64" s="22">
        <f>SUM(G66:G75)</f>
        <v>539903</v>
      </c>
      <c r="H64" s="22">
        <f>SUM(H66:H75)</f>
        <v>195111.9</v>
      </c>
      <c r="I64" s="22">
        <f>SUM(I66:I75)</f>
        <v>110804.5</v>
      </c>
      <c r="J64" s="22">
        <f>K64+L64+M64</f>
        <v>405594.7</v>
      </c>
      <c r="K64" s="22">
        <f>SUM(K66:K75)</f>
        <v>258598.9</v>
      </c>
      <c r="L64" s="22">
        <f>SUM(L66:L75)</f>
        <v>87057.3</v>
      </c>
      <c r="M64" s="22">
        <f>SUM(M66:M75)</f>
        <v>59938.5</v>
      </c>
      <c r="N64" s="22">
        <f>O64+P64+Q64</f>
        <v>1294800.3999999999</v>
      </c>
      <c r="O64" s="22">
        <f>SUM(O66:O75)</f>
        <v>530893.9</v>
      </c>
      <c r="P64" s="22">
        <f t="shared" ref="P64:Q64" si="67">SUM(P66:P75)</f>
        <v>762724.5</v>
      </c>
      <c r="Q64" s="22">
        <f t="shared" si="67"/>
        <v>1182</v>
      </c>
      <c r="R64" s="22">
        <f t="shared" ref="R64" si="68">SUM(R66:R73)</f>
        <v>4304.6000000000004</v>
      </c>
      <c r="S64" s="22">
        <f>SUM(S66:S75)</f>
        <v>4304.6000000000004</v>
      </c>
      <c r="T64" s="22">
        <f t="shared" ref="T64:U64" si="69">SUM(T66:T75)</f>
        <v>0</v>
      </c>
      <c r="U64" s="22">
        <f t="shared" si="69"/>
        <v>0</v>
      </c>
      <c r="V64" s="29">
        <f t="shared" si="10"/>
        <v>0.48</v>
      </c>
    </row>
    <row r="65" spans="1:101" ht="18.75">
      <c r="A65" s="30"/>
      <c r="B65" s="31" t="s">
        <v>14</v>
      </c>
      <c r="C65" s="24"/>
      <c r="D65" s="24"/>
      <c r="E65" s="24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9"/>
    </row>
    <row r="66" spans="1:101" ht="66" customHeight="1">
      <c r="A66" s="30"/>
      <c r="B66" s="32" t="s">
        <v>193</v>
      </c>
      <c r="C66" s="26" t="s">
        <v>195</v>
      </c>
      <c r="D66" s="27" t="s">
        <v>43</v>
      </c>
      <c r="E66" s="48" t="s">
        <v>196</v>
      </c>
      <c r="F66" s="22">
        <f t="shared" si="46"/>
        <v>100000</v>
      </c>
      <c r="G66" s="58">
        <v>50000</v>
      </c>
      <c r="H66" s="58"/>
      <c r="I66" s="58">
        <v>50000</v>
      </c>
      <c r="J66" s="22">
        <f t="shared" ref="J66:J75" si="70">K66+L66+M66</f>
        <v>80809.600000000006</v>
      </c>
      <c r="K66" s="58">
        <v>50000</v>
      </c>
      <c r="L66" s="58"/>
      <c r="M66" s="58">
        <v>30809.599999999999</v>
      </c>
      <c r="N66" s="22">
        <f t="shared" ref="N66:N76" si="71">O66+P66+Q66</f>
        <v>0</v>
      </c>
      <c r="O66" s="58">
        <v>0</v>
      </c>
      <c r="P66" s="58"/>
      <c r="Q66" s="58"/>
      <c r="R66" s="22">
        <f t="shared" ref="R66:R76" si="72">S66+T66+U66</f>
        <v>0</v>
      </c>
      <c r="S66" s="58">
        <v>0</v>
      </c>
      <c r="T66" s="58"/>
      <c r="U66" s="58"/>
      <c r="V66" s="29">
        <f t="shared" si="10"/>
        <v>0.80800000000000005</v>
      </c>
    </row>
    <row r="67" spans="1:101" ht="72.75" customHeight="1">
      <c r="A67" s="30"/>
      <c r="B67" s="32" t="s">
        <v>318</v>
      </c>
      <c r="C67" s="26" t="s">
        <v>178</v>
      </c>
      <c r="D67" s="27" t="s">
        <v>16</v>
      </c>
      <c r="E67" s="48" t="s">
        <v>319</v>
      </c>
      <c r="F67" s="22">
        <f t="shared" si="46"/>
        <v>42898</v>
      </c>
      <c r="G67" s="58"/>
      <c r="H67" s="58"/>
      <c r="I67" s="58">
        <v>42898</v>
      </c>
      <c r="J67" s="22">
        <f t="shared" si="70"/>
        <v>20000</v>
      </c>
      <c r="K67" s="58"/>
      <c r="L67" s="58"/>
      <c r="M67" s="58">
        <v>20000</v>
      </c>
      <c r="N67" s="22">
        <f t="shared" si="71"/>
        <v>0</v>
      </c>
      <c r="O67" s="58"/>
      <c r="P67" s="58"/>
      <c r="Q67" s="58"/>
      <c r="R67" s="22">
        <f t="shared" si="72"/>
        <v>0</v>
      </c>
      <c r="S67" s="58"/>
      <c r="T67" s="58"/>
      <c r="U67" s="58"/>
      <c r="V67" s="29">
        <f t="shared" si="10"/>
        <v>0.46600000000000003</v>
      </c>
    </row>
    <row r="68" spans="1:101" ht="132" customHeight="1">
      <c r="A68" s="30"/>
      <c r="B68" s="32" t="s">
        <v>252</v>
      </c>
      <c r="C68" s="26" t="s">
        <v>195</v>
      </c>
      <c r="D68" s="27" t="s">
        <v>43</v>
      </c>
      <c r="E68" s="48" t="s">
        <v>251</v>
      </c>
      <c r="F68" s="22">
        <f t="shared" si="46"/>
        <v>66702</v>
      </c>
      <c r="G68" s="58">
        <v>15757.98</v>
      </c>
      <c r="H68" s="58">
        <v>50943.99</v>
      </c>
      <c r="I68" s="58"/>
      <c r="J68" s="22">
        <f t="shared" si="70"/>
        <v>48444.6</v>
      </c>
      <c r="K68" s="58">
        <v>8617.17</v>
      </c>
      <c r="L68" s="58">
        <v>39827.4</v>
      </c>
      <c r="M68" s="58"/>
      <c r="N68" s="22">
        <f t="shared" si="71"/>
        <v>100813.8</v>
      </c>
      <c r="O68" s="58">
        <v>7199.9</v>
      </c>
      <c r="P68" s="58">
        <v>93613.9</v>
      </c>
      <c r="Q68" s="58"/>
      <c r="R68" s="22">
        <f t="shared" si="72"/>
        <v>4304.6000000000004</v>
      </c>
      <c r="S68" s="58">
        <v>4304.6000000000004</v>
      </c>
      <c r="T68" s="58"/>
      <c r="U68" s="58"/>
      <c r="V68" s="29">
        <f t="shared" si="10"/>
        <v>0.72599999999999998</v>
      </c>
    </row>
    <row r="69" spans="1:101" ht="82.5" customHeight="1">
      <c r="A69" s="30"/>
      <c r="B69" s="32" t="s">
        <v>254</v>
      </c>
      <c r="C69" s="26" t="s">
        <v>178</v>
      </c>
      <c r="D69" s="27" t="s">
        <v>16</v>
      </c>
      <c r="E69" s="48" t="s">
        <v>253</v>
      </c>
      <c r="F69" s="22">
        <f t="shared" si="46"/>
        <v>226549.3</v>
      </c>
      <c r="G69" s="58">
        <v>213549.3</v>
      </c>
      <c r="H69" s="58"/>
      <c r="I69" s="58">
        <v>13000</v>
      </c>
      <c r="J69" s="22">
        <f t="shared" si="70"/>
        <v>8882.2999999999993</v>
      </c>
      <c r="K69" s="58"/>
      <c r="L69" s="58"/>
      <c r="M69" s="58">
        <v>8882.2999999999993</v>
      </c>
      <c r="N69" s="22">
        <f t="shared" si="71"/>
        <v>0</v>
      </c>
      <c r="O69" s="58"/>
      <c r="P69" s="58"/>
      <c r="Q69" s="58"/>
      <c r="R69" s="22">
        <f t="shared" si="72"/>
        <v>0</v>
      </c>
      <c r="S69" s="58"/>
      <c r="T69" s="58"/>
      <c r="U69" s="58"/>
      <c r="V69" s="29">
        <f t="shared" si="10"/>
        <v>3.9E-2</v>
      </c>
    </row>
    <row r="70" spans="1:101" ht="99.75" customHeight="1">
      <c r="A70" s="30"/>
      <c r="B70" s="32" t="s">
        <v>226</v>
      </c>
      <c r="C70" s="26" t="s">
        <v>195</v>
      </c>
      <c r="D70" s="27" t="s">
        <v>43</v>
      </c>
      <c r="E70" s="48" t="s">
        <v>225</v>
      </c>
      <c r="F70" s="22">
        <f t="shared" ref="F70" si="73">G70+H70+I70</f>
        <v>14000</v>
      </c>
      <c r="G70" s="58">
        <v>1820</v>
      </c>
      <c r="H70" s="58">
        <v>12180</v>
      </c>
      <c r="I70" s="58"/>
      <c r="J70" s="22">
        <f t="shared" si="70"/>
        <v>0</v>
      </c>
      <c r="K70" s="58"/>
      <c r="L70" s="58"/>
      <c r="M70" s="58"/>
      <c r="N70" s="22">
        <f t="shared" ref="N70" si="74">O70+P70+Q70</f>
        <v>12000</v>
      </c>
      <c r="O70" s="58">
        <v>1560</v>
      </c>
      <c r="P70" s="58">
        <v>10440</v>
      </c>
      <c r="Q70" s="58"/>
      <c r="R70" s="22">
        <f t="shared" ref="R70" si="75">S70+T70+U70</f>
        <v>0</v>
      </c>
      <c r="S70" s="58">
        <v>0</v>
      </c>
      <c r="T70" s="58"/>
      <c r="U70" s="58"/>
      <c r="V70" s="29">
        <f t="shared" si="10"/>
        <v>0</v>
      </c>
    </row>
    <row r="71" spans="1:101" ht="77.25" customHeight="1">
      <c r="A71" s="30"/>
      <c r="B71" s="32" t="s">
        <v>174</v>
      </c>
      <c r="C71" s="26" t="s">
        <v>178</v>
      </c>
      <c r="D71" s="27" t="s">
        <v>16</v>
      </c>
      <c r="E71" s="48" t="s">
        <v>173</v>
      </c>
      <c r="F71" s="22">
        <f t="shared" si="46"/>
        <v>136206.20000000001</v>
      </c>
      <c r="G71" s="58">
        <v>4082.1</v>
      </c>
      <c r="H71" s="58">
        <v>131987.9</v>
      </c>
      <c r="I71" s="58">
        <v>136.19999999999999</v>
      </c>
      <c r="J71" s="22">
        <f t="shared" si="70"/>
        <v>48739.3</v>
      </c>
      <c r="K71" s="58">
        <v>1460.72</v>
      </c>
      <c r="L71" s="58">
        <v>47229.9</v>
      </c>
      <c r="M71" s="58">
        <v>48.7</v>
      </c>
      <c r="N71" s="22">
        <f t="shared" si="71"/>
        <v>679721.6</v>
      </c>
      <c r="O71" s="58">
        <v>20371.3</v>
      </c>
      <c r="P71" s="58">
        <v>658670.6</v>
      </c>
      <c r="Q71" s="58">
        <v>679.7</v>
      </c>
      <c r="R71" s="22">
        <f t="shared" si="72"/>
        <v>0</v>
      </c>
      <c r="S71" s="58">
        <v>0</v>
      </c>
      <c r="T71" s="58"/>
      <c r="U71" s="58"/>
      <c r="V71" s="29">
        <f t="shared" si="10"/>
        <v>0.35799999999999998</v>
      </c>
    </row>
    <row r="72" spans="1:101" ht="92.25" customHeight="1">
      <c r="A72" s="30"/>
      <c r="B72" s="32" t="s">
        <v>256</v>
      </c>
      <c r="C72" s="26" t="s">
        <v>178</v>
      </c>
      <c r="D72" s="27" t="s">
        <v>16</v>
      </c>
      <c r="E72" s="48" t="s">
        <v>255</v>
      </c>
      <c r="F72" s="22">
        <f t="shared" si="46"/>
        <v>254123.9</v>
      </c>
      <c r="G72" s="58">
        <v>253853.6</v>
      </c>
      <c r="H72" s="58"/>
      <c r="I72" s="58">
        <v>270.3</v>
      </c>
      <c r="J72" s="22">
        <f t="shared" si="70"/>
        <v>197921.3</v>
      </c>
      <c r="K72" s="58">
        <v>197723.39</v>
      </c>
      <c r="L72" s="58"/>
      <c r="M72" s="58">
        <v>197.9</v>
      </c>
      <c r="N72" s="22">
        <f t="shared" si="71"/>
        <v>502265</v>
      </c>
      <c r="O72" s="58">
        <v>501762.74</v>
      </c>
      <c r="P72" s="58"/>
      <c r="Q72" s="58">
        <v>502.3</v>
      </c>
      <c r="R72" s="22">
        <f t="shared" si="72"/>
        <v>0</v>
      </c>
      <c r="S72" s="58"/>
      <c r="T72" s="58"/>
      <c r="U72" s="58"/>
      <c r="V72" s="29">
        <f t="shared" si="10"/>
        <v>0.77900000000000003</v>
      </c>
    </row>
    <row r="73" spans="1:101" ht="66.75" customHeight="1">
      <c r="A73" s="30"/>
      <c r="B73" s="32" t="s">
        <v>194</v>
      </c>
      <c r="C73" s="26" t="s">
        <v>178</v>
      </c>
      <c r="D73" s="27" t="s">
        <v>16</v>
      </c>
      <c r="E73" s="87" t="s">
        <v>112</v>
      </c>
      <c r="F73" s="22">
        <f t="shared" ref="F73:F75" si="76">G73+H73+I73</f>
        <v>4500</v>
      </c>
      <c r="G73" s="58">
        <v>0</v>
      </c>
      <c r="H73" s="58">
        <v>0</v>
      </c>
      <c r="I73" s="58">
        <v>4500</v>
      </c>
      <c r="J73" s="22">
        <f t="shared" si="70"/>
        <v>0</v>
      </c>
      <c r="K73" s="58"/>
      <c r="L73" s="58"/>
      <c r="M73" s="58"/>
      <c r="N73" s="22">
        <f t="shared" ref="N73:N75" si="77">O73+P73+Q73</f>
        <v>0</v>
      </c>
      <c r="O73" s="58">
        <v>0</v>
      </c>
      <c r="P73" s="58"/>
      <c r="Q73" s="58"/>
      <c r="R73" s="22">
        <f t="shared" ref="R73:R75" si="78">S73+T73+U73</f>
        <v>0</v>
      </c>
      <c r="S73" s="58">
        <v>0</v>
      </c>
      <c r="T73" s="58"/>
      <c r="U73" s="58"/>
      <c r="V73" s="29">
        <f t="shared" si="10"/>
        <v>0</v>
      </c>
    </row>
    <row r="74" spans="1:101" ht="90.75" customHeight="1">
      <c r="A74" s="10"/>
      <c r="B74" s="77" t="s">
        <v>313</v>
      </c>
      <c r="C74" s="65">
        <v>821</v>
      </c>
      <c r="D74" s="68" t="s">
        <v>16</v>
      </c>
      <c r="E74" s="88" t="s">
        <v>312</v>
      </c>
      <c r="F74" s="22">
        <f t="shared" si="76"/>
        <v>0</v>
      </c>
      <c r="G74" s="58">
        <v>0</v>
      </c>
      <c r="H74" s="58"/>
      <c r="I74" s="58"/>
      <c r="J74" s="22">
        <f t="shared" si="70"/>
        <v>0</v>
      </c>
      <c r="K74" s="58"/>
      <c r="L74" s="58"/>
      <c r="M74" s="58"/>
      <c r="N74" s="22">
        <f t="shared" si="77"/>
        <v>0</v>
      </c>
      <c r="O74" s="58">
        <v>0</v>
      </c>
      <c r="P74" s="58"/>
      <c r="Q74" s="58"/>
      <c r="R74" s="22">
        <f t="shared" si="78"/>
        <v>0</v>
      </c>
      <c r="S74" s="58"/>
      <c r="T74" s="58"/>
      <c r="U74" s="58"/>
      <c r="V74" s="29" t="e">
        <f t="shared" si="10"/>
        <v>#DIV/0!</v>
      </c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</row>
    <row r="75" spans="1:101" ht="120.75" customHeight="1">
      <c r="A75" s="30"/>
      <c r="B75" s="32" t="s">
        <v>268</v>
      </c>
      <c r="C75" s="26" t="s">
        <v>195</v>
      </c>
      <c r="D75" s="27" t="s">
        <v>43</v>
      </c>
      <c r="E75" s="48" t="s">
        <v>267</v>
      </c>
      <c r="F75" s="22">
        <f t="shared" si="76"/>
        <v>840</v>
      </c>
      <c r="G75" s="58">
        <v>840</v>
      </c>
      <c r="H75" s="58"/>
      <c r="I75" s="58"/>
      <c r="J75" s="22">
        <f t="shared" si="70"/>
        <v>797.6</v>
      </c>
      <c r="K75" s="58">
        <v>797.57</v>
      </c>
      <c r="L75" s="58"/>
      <c r="M75" s="58"/>
      <c r="N75" s="22">
        <f t="shared" si="77"/>
        <v>0</v>
      </c>
      <c r="O75" s="58"/>
      <c r="P75" s="58"/>
      <c r="Q75" s="58"/>
      <c r="R75" s="22">
        <f t="shared" si="78"/>
        <v>0</v>
      </c>
      <c r="S75" s="58"/>
      <c r="T75" s="58"/>
      <c r="U75" s="58"/>
      <c r="V75" s="29">
        <f t="shared" si="10"/>
        <v>0.95</v>
      </c>
    </row>
    <row r="76" spans="1:101" ht="34.5" customHeight="1">
      <c r="A76" s="19" t="s">
        <v>44</v>
      </c>
      <c r="B76" s="39" t="s">
        <v>50</v>
      </c>
      <c r="C76" s="21" t="s">
        <v>12</v>
      </c>
      <c r="D76" s="21" t="s">
        <v>12</v>
      </c>
      <c r="E76" s="21" t="s">
        <v>12</v>
      </c>
      <c r="F76" s="22">
        <f t="shared" si="46"/>
        <v>330673.90000000002</v>
      </c>
      <c r="G76" s="22">
        <f>SUM(G78:G79)</f>
        <v>150194.5</v>
      </c>
      <c r="H76" s="22">
        <f>SUM(H78:H79)</f>
        <v>180470</v>
      </c>
      <c r="I76" s="22">
        <f>SUM(I78:I79)</f>
        <v>9.4</v>
      </c>
      <c r="J76" s="22">
        <f t="shared" ref="J76" si="79">K76+L76+M76</f>
        <v>193026.6</v>
      </c>
      <c r="K76" s="22">
        <f>SUM(K78:K79)</f>
        <v>33760.400000000001</v>
      </c>
      <c r="L76" s="22">
        <f>SUM(L78:L79)</f>
        <v>159259</v>
      </c>
      <c r="M76" s="22">
        <f>SUM(M78:M79)</f>
        <v>7.2</v>
      </c>
      <c r="N76" s="22">
        <f t="shared" si="71"/>
        <v>161517.6</v>
      </c>
      <c r="O76" s="22">
        <f>SUM(O78:O79)</f>
        <v>145120.1</v>
      </c>
      <c r="P76" s="22">
        <f>SUM(P78:P79)</f>
        <v>16397.5</v>
      </c>
      <c r="Q76" s="22">
        <f>SUM(Q78:Q79)</f>
        <v>0</v>
      </c>
      <c r="R76" s="22">
        <f t="shared" si="72"/>
        <v>144612.9</v>
      </c>
      <c r="S76" s="22">
        <f>SUM(S78:S79)</f>
        <v>144612.9</v>
      </c>
      <c r="T76" s="22">
        <f>SUM(T78:T79)</f>
        <v>0</v>
      </c>
      <c r="U76" s="22">
        <f>SUM(U78:U79)</f>
        <v>0</v>
      </c>
      <c r="V76" s="29">
        <f t="shared" si="10"/>
        <v>0.58399999999999996</v>
      </c>
    </row>
    <row r="77" spans="1:101" ht="18.75">
      <c r="A77" s="30"/>
      <c r="B77" s="31" t="s">
        <v>14</v>
      </c>
      <c r="C77" s="24"/>
      <c r="D77" s="24"/>
      <c r="E77" s="24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9"/>
    </row>
    <row r="78" spans="1:101" ht="105" customHeight="1">
      <c r="A78" s="30"/>
      <c r="B78" s="32" t="s">
        <v>258</v>
      </c>
      <c r="C78" s="26" t="s">
        <v>178</v>
      </c>
      <c r="D78" s="27" t="s">
        <v>16</v>
      </c>
      <c r="E78" s="48" t="s">
        <v>257</v>
      </c>
      <c r="F78" s="22">
        <f t="shared" si="46"/>
        <v>9384.6</v>
      </c>
      <c r="G78" s="58">
        <v>281.3</v>
      </c>
      <c r="H78" s="58">
        <v>9093.9</v>
      </c>
      <c r="I78" s="58">
        <v>9.4</v>
      </c>
      <c r="J78" s="22">
        <f t="shared" ref="J78:J79" si="80">SUM(K78:M78)</f>
        <v>7208.3</v>
      </c>
      <c r="K78" s="58">
        <v>216.03</v>
      </c>
      <c r="L78" s="58">
        <v>6985.03</v>
      </c>
      <c r="M78" s="58">
        <v>7.2</v>
      </c>
      <c r="N78" s="22">
        <f t="shared" ref="N78:N80" si="81">O78+P78+Q78</f>
        <v>10592.1</v>
      </c>
      <c r="O78" s="58">
        <v>317.8</v>
      </c>
      <c r="P78" s="58">
        <v>10274.299999999999</v>
      </c>
      <c r="Q78" s="58"/>
      <c r="R78" s="22">
        <f t="shared" ref="R78:R80" si="82">S78+T78+U78</f>
        <v>0</v>
      </c>
      <c r="S78" s="58">
        <v>0</v>
      </c>
      <c r="T78" s="58"/>
      <c r="U78" s="58"/>
      <c r="V78" s="29">
        <f t="shared" si="10"/>
        <v>0.76800000000000002</v>
      </c>
    </row>
    <row r="79" spans="1:101" ht="132.75" customHeight="1">
      <c r="A79" s="30"/>
      <c r="B79" s="32" t="s">
        <v>259</v>
      </c>
      <c r="C79" s="26" t="s">
        <v>195</v>
      </c>
      <c r="D79" s="27" t="s">
        <v>43</v>
      </c>
      <c r="E79" s="48" t="s">
        <v>260</v>
      </c>
      <c r="F79" s="22">
        <f t="shared" si="46"/>
        <v>321289.3</v>
      </c>
      <c r="G79" s="58">
        <v>149913.19</v>
      </c>
      <c r="H79" s="58">
        <v>171376.07</v>
      </c>
      <c r="I79" s="58"/>
      <c r="J79" s="22">
        <f t="shared" si="80"/>
        <v>185818.4</v>
      </c>
      <c r="K79" s="58">
        <v>33544.400000000001</v>
      </c>
      <c r="L79" s="58">
        <v>152274</v>
      </c>
      <c r="M79" s="58"/>
      <c r="N79" s="22">
        <f t="shared" si="81"/>
        <v>150925.5</v>
      </c>
      <c r="O79" s="58">
        <v>144802.29999999999</v>
      </c>
      <c r="P79" s="58">
        <v>6123.2</v>
      </c>
      <c r="Q79" s="58"/>
      <c r="R79" s="22">
        <f t="shared" si="82"/>
        <v>144612.9</v>
      </c>
      <c r="S79" s="58">
        <v>144612.9</v>
      </c>
      <c r="T79" s="58"/>
      <c r="U79" s="58"/>
      <c r="V79" s="29">
        <f t="shared" si="10"/>
        <v>0.57799999999999996</v>
      </c>
    </row>
    <row r="80" spans="1:101" ht="46.5" customHeight="1">
      <c r="A80" s="19" t="s">
        <v>49</v>
      </c>
      <c r="B80" s="39" t="s">
        <v>45</v>
      </c>
      <c r="C80" s="21" t="s">
        <v>12</v>
      </c>
      <c r="D80" s="21" t="s">
        <v>12</v>
      </c>
      <c r="E80" s="21" t="s">
        <v>12</v>
      </c>
      <c r="F80" s="22">
        <f t="shared" si="46"/>
        <v>123153.5</v>
      </c>
      <c r="G80" s="22">
        <f>SUM(G82:G86)</f>
        <v>44897.4</v>
      </c>
      <c r="H80" s="22">
        <f>SUM(H82:H86)</f>
        <v>78256.100000000006</v>
      </c>
      <c r="I80" s="22">
        <f>SUM(I82:I86)</f>
        <v>0</v>
      </c>
      <c r="J80" s="22">
        <f t="shared" ref="J80" si="83">K80+L80+M80</f>
        <v>111317.7</v>
      </c>
      <c r="K80" s="22">
        <f>SUM(K82:K86)</f>
        <v>43719.6</v>
      </c>
      <c r="L80" s="22">
        <f>SUM(L83:L86)</f>
        <v>67598.100000000006</v>
      </c>
      <c r="M80" s="22">
        <f>SUM(M83:M86)</f>
        <v>0</v>
      </c>
      <c r="N80" s="22">
        <f t="shared" si="81"/>
        <v>40190.9</v>
      </c>
      <c r="O80" s="22">
        <f>SUM(O82:O86)</f>
        <v>30069.7</v>
      </c>
      <c r="P80" s="22">
        <f>SUM(P82:P86)</f>
        <v>10121.200000000001</v>
      </c>
      <c r="Q80" s="22">
        <f>SUM(Q82:Q86)</f>
        <v>0</v>
      </c>
      <c r="R80" s="22">
        <f t="shared" si="82"/>
        <v>25366.2</v>
      </c>
      <c r="S80" s="22">
        <f>SUM(S82:S86)</f>
        <v>25366.2</v>
      </c>
      <c r="T80" s="22">
        <f>SUM(T82:T86)</f>
        <v>0</v>
      </c>
      <c r="U80" s="22">
        <f>SUM(U83:U86)</f>
        <v>0</v>
      </c>
      <c r="V80" s="29">
        <f t="shared" si="10"/>
        <v>0.90400000000000003</v>
      </c>
    </row>
    <row r="81" spans="1:22" ht="18.75">
      <c r="A81" s="30"/>
      <c r="B81" s="31" t="s">
        <v>14</v>
      </c>
      <c r="C81" s="24"/>
      <c r="D81" s="24"/>
      <c r="E81" s="24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9"/>
    </row>
    <row r="82" spans="1:22" ht="75.75" customHeight="1">
      <c r="A82" s="30"/>
      <c r="B82" s="50" t="s">
        <v>47</v>
      </c>
      <c r="C82" s="26" t="s">
        <v>195</v>
      </c>
      <c r="D82" s="27" t="s">
        <v>43</v>
      </c>
      <c r="E82" s="26" t="s">
        <v>261</v>
      </c>
      <c r="F82" s="22">
        <f t="shared" si="46"/>
        <v>864.2</v>
      </c>
      <c r="G82" s="58">
        <v>864.2</v>
      </c>
      <c r="H82" s="22"/>
      <c r="I82" s="22"/>
      <c r="J82" s="22">
        <f>SUM(K82:M82)</f>
        <v>833.1</v>
      </c>
      <c r="K82" s="58">
        <v>833.14</v>
      </c>
      <c r="L82" s="22"/>
      <c r="M82" s="22"/>
      <c r="N82" s="22">
        <f t="shared" ref="N82:N87" si="84">O82+P82+Q82</f>
        <v>509.5</v>
      </c>
      <c r="O82" s="22">
        <v>509.5</v>
      </c>
      <c r="P82" s="22"/>
      <c r="Q82" s="22"/>
      <c r="R82" s="22">
        <f t="shared" ref="R82:R87" si="85">S82+T82+U82</f>
        <v>509.5</v>
      </c>
      <c r="S82" s="22">
        <v>509.5</v>
      </c>
      <c r="T82" s="22"/>
      <c r="U82" s="22"/>
      <c r="V82" s="29">
        <f t="shared" ref="V82:V147" si="86">J82/F82</f>
        <v>0.96399999999999997</v>
      </c>
    </row>
    <row r="83" spans="1:22" ht="72.75" customHeight="1">
      <c r="A83" s="30"/>
      <c r="B83" s="32" t="s">
        <v>137</v>
      </c>
      <c r="C83" s="26" t="s">
        <v>195</v>
      </c>
      <c r="D83" s="27" t="s">
        <v>43</v>
      </c>
      <c r="E83" s="48" t="s">
        <v>138</v>
      </c>
      <c r="F83" s="22">
        <f t="shared" si="46"/>
        <v>37291.5</v>
      </c>
      <c r="G83" s="58">
        <v>37291.5</v>
      </c>
      <c r="H83" s="58"/>
      <c r="I83" s="58"/>
      <c r="J83" s="22">
        <f t="shared" ref="J83:J86" si="87">SUM(K83:M83)</f>
        <v>36474.400000000001</v>
      </c>
      <c r="K83" s="58">
        <v>36474.400000000001</v>
      </c>
      <c r="L83" s="58"/>
      <c r="M83" s="58"/>
      <c r="N83" s="22">
        <f t="shared" si="84"/>
        <v>24856.7</v>
      </c>
      <c r="O83" s="58">
        <v>24856.7</v>
      </c>
      <c r="P83" s="58"/>
      <c r="Q83" s="58"/>
      <c r="R83" s="22">
        <f t="shared" si="85"/>
        <v>24856.7</v>
      </c>
      <c r="S83" s="58">
        <v>24856.7</v>
      </c>
      <c r="T83" s="58"/>
      <c r="U83" s="58"/>
      <c r="V83" s="29">
        <f t="shared" si="86"/>
        <v>0.97799999999999998</v>
      </c>
    </row>
    <row r="84" spans="1:22" ht="75" customHeight="1">
      <c r="A84" s="30"/>
      <c r="B84" s="32" t="s">
        <v>264</v>
      </c>
      <c r="C84" s="26" t="s">
        <v>195</v>
      </c>
      <c r="D84" s="27" t="s">
        <v>43</v>
      </c>
      <c r="E84" s="48" t="s">
        <v>262</v>
      </c>
      <c r="F84" s="22">
        <f t="shared" si="46"/>
        <v>69192.7</v>
      </c>
      <c r="G84" s="58">
        <v>2075.8000000000002</v>
      </c>
      <c r="H84" s="58">
        <v>67116.89</v>
      </c>
      <c r="I84" s="58"/>
      <c r="J84" s="22">
        <f t="shared" si="87"/>
        <v>58205</v>
      </c>
      <c r="K84" s="58">
        <v>1746.1</v>
      </c>
      <c r="L84" s="58">
        <v>56458.9</v>
      </c>
      <c r="M84" s="58"/>
      <c r="N84" s="22">
        <f t="shared" si="84"/>
        <v>0</v>
      </c>
      <c r="O84" s="58">
        <v>0</v>
      </c>
      <c r="P84" s="58">
        <v>0</v>
      </c>
      <c r="Q84" s="58"/>
      <c r="R84" s="22">
        <f t="shared" si="85"/>
        <v>0</v>
      </c>
      <c r="S84" s="58">
        <v>0</v>
      </c>
      <c r="T84" s="58"/>
      <c r="U84" s="58"/>
      <c r="V84" s="29">
        <f t="shared" si="86"/>
        <v>0.84099999999999997</v>
      </c>
    </row>
    <row r="85" spans="1:22" ht="83.25" customHeight="1">
      <c r="A85" s="30"/>
      <c r="B85" s="32" t="s">
        <v>264</v>
      </c>
      <c r="C85" s="26" t="s">
        <v>197</v>
      </c>
      <c r="D85" s="27" t="s">
        <v>46</v>
      </c>
      <c r="E85" s="48" t="s">
        <v>262</v>
      </c>
      <c r="F85" s="22">
        <f t="shared" si="46"/>
        <v>11483.7</v>
      </c>
      <c r="G85" s="58">
        <v>344.51</v>
      </c>
      <c r="H85" s="58">
        <v>11139.2</v>
      </c>
      <c r="I85" s="58"/>
      <c r="J85" s="22">
        <f t="shared" si="87"/>
        <v>11483.8</v>
      </c>
      <c r="K85" s="58">
        <v>344.51</v>
      </c>
      <c r="L85" s="58">
        <v>11139.24</v>
      </c>
      <c r="M85" s="58"/>
      <c r="N85" s="22">
        <f t="shared" si="84"/>
        <v>10434.200000000001</v>
      </c>
      <c r="O85" s="58">
        <v>313</v>
      </c>
      <c r="P85" s="58">
        <v>10121.200000000001</v>
      </c>
      <c r="Q85" s="58"/>
      <c r="R85" s="22">
        <f t="shared" si="85"/>
        <v>0</v>
      </c>
      <c r="S85" s="58">
        <v>0</v>
      </c>
      <c r="T85" s="58"/>
      <c r="U85" s="58"/>
      <c r="V85" s="29">
        <f t="shared" si="86"/>
        <v>1</v>
      </c>
    </row>
    <row r="86" spans="1:22" ht="75" customHeight="1">
      <c r="A86" s="30"/>
      <c r="B86" s="32" t="s">
        <v>48</v>
      </c>
      <c r="C86" s="26" t="s">
        <v>197</v>
      </c>
      <c r="D86" s="27" t="s">
        <v>46</v>
      </c>
      <c r="E86" s="48" t="s">
        <v>263</v>
      </c>
      <c r="F86" s="22">
        <f t="shared" si="46"/>
        <v>4321.3999999999996</v>
      </c>
      <c r="G86" s="58">
        <v>4321.3999999999996</v>
      </c>
      <c r="H86" s="58"/>
      <c r="I86" s="58"/>
      <c r="J86" s="22">
        <f t="shared" si="87"/>
        <v>4321.3999999999996</v>
      </c>
      <c r="K86" s="58">
        <v>4321.3999999999996</v>
      </c>
      <c r="L86" s="58"/>
      <c r="M86" s="58"/>
      <c r="N86" s="22">
        <f t="shared" si="84"/>
        <v>4390.5</v>
      </c>
      <c r="O86" s="58">
        <v>4390.5</v>
      </c>
      <c r="P86" s="58"/>
      <c r="Q86" s="58"/>
      <c r="R86" s="22">
        <f t="shared" si="85"/>
        <v>0</v>
      </c>
      <c r="S86" s="58">
        <v>0</v>
      </c>
      <c r="T86" s="58"/>
      <c r="U86" s="58"/>
      <c r="V86" s="29">
        <f t="shared" si="86"/>
        <v>1</v>
      </c>
    </row>
    <row r="87" spans="1:22" ht="53.25" customHeight="1">
      <c r="A87" s="19" t="s">
        <v>51</v>
      </c>
      <c r="B87" s="39" t="s">
        <v>232</v>
      </c>
      <c r="C87" s="21" t="s">
        <v>12</v>
      </c>
      <c r="D87" s="21" t="s">
        <v>12</v>
      </c>
      <c r="E87" s="21" t="s">
        <v>12</v>
      </c>
      <c r="F87" s="22">
        <f t="shared" si="46"/>
        <v>81785.7</v>
      </c>
      <c r="G87" s="22">
        <f>SUM(G89:G89)</f>
        <v>2453.6</v>
      </c>
      <c r="H87" s="22">
        <f>SUM(H89:H89)</f>
        <v>79332.100000000006</v>
      </c>
      <c r="I87" s="22">
        <f>SUM(I89:I89)</f>
        <v>0</v>
      </c>
      <c r="J87" s="22">
        <f t="shared" ref="J87" si="88">K87+L87+M87</f>
        <v>54714.6</v>
      </c>
      <c r="K87" s="22">
        <f>SUM(K89:K89)</f>
        <v>1641.5</v>
      </c>
      <c r="L87" s="22">
        <f>SUM(L89:L89)</f>
        <v>53073.1</v>
      </c>
      <c r="M87" s="22">
        <f>SUM(M89:M89)</f>
        <v>0</v>
      </c>
      <c r="N87" s="22">
        <f t="shared" si="84"/>
        <v>80622.899999999994</v>
      </c>
      <c r="O87" s="22">
        <f>SUM(O89:O89)</f>
        <v>2418.6999999999998</v>
      </c>
      <c r="P87" s="22">
        <f>SUM(P89:P89)</f>
        <v>78204.2</v>
      </c>
      <c r="Q87" s="22">
        <f>SUM(Q89:Q89)</f>
        <v>0</v>
      </c>
      <c r="R87" s="22">
        <f t="shared" si="85"/>
        <v>80622.899999999994</v>
      </c>
      <c r="S87" s="22">
        <f>SUM(S89:S89)</f>
        <v>2418.6999999999998</v>
      </c>
      <c r="T87" s="22">
        <f>SUM(T89:T89)</f>
        <v>78204.2</v>
      </c>
      <c r="U87" s="22">
        <f>SUM(U89:U89)</f>
        <v>0</v>
      </c>
      <c r="V87" s="29">
        <f t="shared" si="86"/>
        <v>0.66900000000000004</v>
      </c>
    </row>
    <row r="88" spans="1:22" ht="18.75">
      <c r="A88" s="30"/>
      <c r="B88" s="31" t="s">
        <v>14</v>
      </c>
      <c r="C88" s="24"/>
      <c r="D88" s="24"/>
      <c r="E88" s="24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9"/>
    </row>
    <row r="89" spans="1:22" ht="96" customHeight="1">
      <c r="A89" s="30"/>
      <c r="B89" s="32" t="s">
        <v>266</v>
      </c>
      <c r="C89" s="26" t="s">
        <v>195</v>
      </c>
      <c r="D89" s="27" t="s">
        <v>43</v>
      </c>
      <c r="E89" s="26" t="s">
        <v>265</v>
      </c>
      <c r="F89" s="22">
        <f t="shared" si="46"/>
        <v>81785.7</v>
      </c>
      <c r="G89" s="58">
        <v>2453.6</v>
      </c>
      <c r="H89" s="58">
        <v>79332.100000000006</v>
      </c>
      <c r="I89" s="58"/>
      <c r="J89" s="22">
        <f>SUM(K89:L89)</f>
        <v>54714.6</v>
      </c>
      <c r="K89" s="58">
        <v>1641.46</v>
      </c>
      <c r="L89" s="58">
        <v>53073.13</v>
      </c>
      <c r="M89" s="58"/>
      <c r="N89" s="22">
        <f t="shared" ref="N89" si="89">O89+P89+Q89</f>
        <v>80622.899999999994</v>
      </c>
      <c r="O89" s="58">
        <v>2418.6999999999998</v>
      </c>
      <c r="P89" s="58">
        <v>78204.2</v>
      </c>
      <c r="Q89" s="58"/>
      <c r="R89" s="22">
        <f t="shared" ref="R89" si="90">S89+T89+U89</f>
        <v>80622.899999999994</v>
      </c>
      <c r="S89" s="58">
        <v>2418.6999999999998</v>
      </c>
      <c r="T89" s="58">
        <v>78204.2</v>
      </c>
      <c r="U89" s="58"/>
      <c r="V89" s="29">
        <f t="shared" si="86"/>
        <v>0.66900000000000004</v>
      </c>
    </row>
    <row r="90" spans="1:22" ht="38.25" customHeight="1">
      <c r="A90" s="14" t="s">
        <v>52</v>
      </c>
      <c r="B90" s="49" t="s">
        <v>53</v>
      </c>
      <c r="C90" s="16" t="s">
        <v>12</v>
      </c>
      <c r="D90" s="16" t="s">
        <v>12</v>
      </c>
      <c r="E90" s="16" t="s">
        <v>12</v>
      </c>
      <c r="F90" s="36">
        <f t="shared" ref="F90:F112" si="91">G90+H90+I90</f>
        <v>1930</v>
      </c>
      <c r="G90" s="36">
        <f>G91+G94</f>
        <v>1930</v>
      </c>
      <c r="H90" s="36">
        <f>H91+H94</f>
        <v>0</v>
      </c>
      <c r="I90" s="36">
        <f>I91+I94</f>
        <v>0</v>
      </c>
      <c r="J90" s="36">
        <f t="shared" ref="J90:J91" si="92">K90+L90+M90</f>
        <v>1930</v>
      </c>
      <c r="K90" s="36">
        <f>K91+K94</f>
        <v>1930</v>
      </c>
      <c r="L90" s="36">
        <f>L91+L94</f>
        <v>0</v>
      </c>
      <c r="M90" s="36">
        <f>M91+M94</f>
        <v>0</v>
      </c>
      <c r="N90" s="36">
        <f t="shared" ref="N90:N91" si="93">O90+P90+Q90</f>
        <v>1930</v>
      </c>
      <c r="O90" s="36">
        <f>O91+O94</f>
        <v>1930</v>
      </c>
      <c r="P90" s="36">
        <f>P91+P94</f>
        <v>0</v>
      </c>
      <c r="Q90" s="36">
        <f>Q91+Q94</f>
        <v>0</v>
      </c>
      <c r="R90" s="36">
        <f t="shared" ref="R90:R91" si="94">S90+T90+U90</f>
        <v>1930</v>
      </c>
      <c r="S90" s="36">
        <f>S91+S94</f>
        <v>1930</v>
      </c>
      <c r="T90" s="36">
        <f>T91+T94</f>
        <v>0</v>
      </c>
      <c r="U90" s="36">
        <f>U91+U94</f>
        <v>0</v>
      </c>
      <c r="V90" s="37">
        <f t="shared" si="86"/>
        <v>1</v>
      </c>
    </row>
    <row r="91" spans="1:22" ht="37.5" customHeight="1">
      <c r="A91" s="7" t="s">
        <v>54</v>
      </c>
      <c r="B91" s="20" t="s">
        <v>58</v>
      </c>
      <c r="C91" s="28" t="s">
        <v>12</v>
      </c>
      <c r="D91" s="28" t="s">
        <v>12</v>
      </c>
      <c r="E91" s="21" t="s">
        <v>12</v>
      </c>
      <c r="F91" s="22">
        <f t="shared" si="91"/>
        <v>0</v>
      </c>
      <c r="G91" s="22">
        <f>SUM(G92:G93)</f>
        <v>0</v>
      </c>
      <c r="H91" s="22">
        <f>SUM(H92:H93)</f>
        <v>0</v>
      </c>
      <c r="I91" s="22">
        <f>SUM(I92:I93)</f>
        <v>0</v>
      </c>
      <c r="J91" s="22">
        <f t="shared" si="92"/>
        <v>0</v>
      </c>
      <c r="K91" s="22">
        <f>SUM(K92:K93)</f>
        <v>0</v>
      </c>
      <c r="L91" s="22">
        <f>SUM(L92:L93)</f>
        <v>0</v>
      </c>
      <c r="M91" s="22">
        <f>SUM(M92:M93)</f>
        <v>0</v>
      </c>
      <c r="N91" s="22">
        <f t="shared" si="93"/>
        <v>0</v>
      </c>
      <c r="O91" s="22">
        <f>SUM(O93:O93)</f>
        <v>0</v>
      </c>
      <c r="P91" s="22">
        <f>SUM(P93:P93)</f>
        <v>0</v>
      </c>
      <c r="Q91" s="22">
        <f>SUM(Q93:Q93)</f>
        <v>0</v>
      </c>
      <c r="R91" s="22">
        <f t="shared" si="94"/>
        <v>0</v>
      </c>
      <c r="S91" s="22">
        <f>SUM(S93:S93)</f>
        <v>0</v>
      </c>
      <c r="T91" s="22">
        <f>SUM(T93:T93)</f>
        <v>0</v>
      </c>
      <c r="U91" s="22">
        <f>SUM(U93:U93)</f>
        <v>0</v>
      </c>
      <c r="V91" s="29" t="e">
        <f t="shared" si="86"/>
        <v>#DIV/0!</v>
      </c>
    </row>
    <row r="92" spans="1:22" ht="18.75">
      <c r="A92" s="19"/>
      <c r="B92" s="50" t="s">
        <v>14</v>
      </c>
      <c r="C92" s="51"/>
      <c r="D92" s="51"/>
      <c r="E92" s="51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9"/>
    </row>
    <row r="93" spans="1:22" ht="199.5" customHeight="1">
      <c r="A93" s="19"/>
      <c r="B93" s="32" t="s">
        <v>198</v>
      </c>
      <c r="C93" s="27" t="s">
        <v>195</v>
      </c>
      <c r="D93" s="27" t="s">
        <v>43</v>
      </c>
      <c r="E93" s="26" t="s">
        <v>165</v>
      </c>
      <c r="F93" s="22">
        <f t="shared" si="91"/>
        <v>0</v>
      </c>
      <c r="G93" s="58">
        <v>0</v>
      </c>
      <c r="H93" s="22"/>
      <c r="I93" s="22"/>
      <c r="J93" s="22">
        <f t="shared" ref="J93" si="95">K93+L93+M93</f>
        <v>0</v>
      </c>
      <c r="K93" s="22"/>
      <c r="L93" s="22"/>
      <c r="M93" s="22"/>
      <c r="N93" s="22">
        <f t="shared" ref="N93" si="96">O93+P93+Q93</f>
        <v>0</v>
      </c>
      <c r="O93" s="58">
        <v>0</v>
      </c>
      <c r="P93" s="58"/>
      <c r="Q93" s="22"/>
      <c r="R93" s="22">
        <f t="shared" ref="R93" si="97">S93+T93+U93</f>
        <v>0</v>
      </c>
      <c r="S93" s="58">
        <v>0</v>
      </c>
      <c r="T93" s="58"/>
      <c r="U93" s="22"/>
      <c r="V93" s="29" t="e">
        <f t="shared" si="86"/>
        <v>#DIV/0!</v>
      </c>
    </row>
    <row r="94" spans="1:22" ht="39.75" customHeight="1">
      <c r="A94" s="19" t="s">
        <v>55</v>
      </c>
      <c r="B94" s="39" t="s">
        <v>229</v>
      </c>
      <c r="C94" s="51" t="s">
        <v>12</v>
      </c>
      <c r="D94" s="51" t="s">
        <v>12</v>
      </c>
      <c r="E94" s="51" t="s">
        <v>12</v>
      </c>
      <c r="F94" s="22">
        <f t="shared" si="91"/>
        <v>1930</v>
      </c>
      <c r="G94" s="22">
        <f t="shared" ref="G94:M94" si="98">SUM(G96:G96)</f>
        <v>1930</v>
      </c>
      <c r="H94" s="22">
        <f t="shared" si="98"/>
        <v>0</v>
      </c>
      <c r="I94" s="22">
        <f t="shared" si="98"/>
        <v>0</v>
      </c>
      <c r="J94" s="22">
        <f t="shared" si="98"/>
        <v>1930</v>
      </c>
      <c r="K94" s="22">
        <f t="shared" si="98"/>
        <v>1930</v>
      </c>
      <c r="L94" s="22">
        <f t="shared" si="98"/>
        <v>0</v>
      </c>
      <c r="M94" s="22">
        <f t="shared" si="98"/>
        <v>0</v>
      </c>
      <c r="N94" s="22">
        <f t="shared" ref="N94" si="99">O94+P94+Q94</f>
        <v>1930</v>
      </c>
      <c r="O94" s="22">
        <f>SUM(O96:O96)</f>
        <v>1930</v>
      </c>
      <c r="P94" s="22">
        <f>SUM(P96:P96)</f>
        <v>0</v>
      </c>
      <c r="Q94" s="22">
        <f>SUM(Q96:Q96)</f>
        <v>0</v>
      </c>
      <c r="R94" s="22">
        <f t="shared" ref="R94" si="100">S94+T94+U94</f>
        <v>1930</v>
      </c>
      <c r="S94" s="22">
        <f>SUM(S96)</f>
        <v>1930</v>
      </c>
      <c r="T94" s="22">
        <f t="shared" ref="T94:U94" si="101">SUM(T96)</f>
        <v>0</v>
      </c>
      <c r="U94" s="22">
        <f t="shared" si="101"/>
        <v>0</v>
      </c>
      <c r="V94" s="29">
        <f t="shared" si="86"/>
        <v>1</v>
      </c>
    </row>
    <row r="95" spans="1:22" ht="18.75">
      <c r="A95" s="30"/>
      <c r="B95" s="50" t="s">
        <v>14</v>
      </c>
      <c r="C95" s="24"/>
      <c r="D95" s="33"/>
      <c r="E95" s="5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9"/>
    </row>
    <row r="96" spans="1:22" ht="83.25" customHeight="1">
      <c r="A96" s="30"/>
      <c r="B96" s="32" t="s">
        <v>93</v>
      </c>
      <c r="C96" s="27" t="s">
        <v>199</v>
      </c>
      <c r="D96" s="27" t="s">
        <v>57</v>
      </c>
      <c r="E96" s="48" t="s">
        <v>321</v>
      </c>
      <c r="F96" s="22">
        <f t="shared" ref="F96" si="102">G96+H96+I96</f>
        <v>1930</v>
      </c>
      <c r="G96" s="58">
        <v>1930</v>
      </c>
      <c r="H96" s="58"/>
      <c r="I96" s="58"/>
      <c r="J96" s="22">
        <f>SUM(K96:M96)</f>
        <v>1930</v>
      </c>
      <c r="K96" s="58">
        <v>1930</v>
      </c>
      <c r="L96" s="58"/>
      <c r="M96" s="58"/>
      <c r="N96" s="22">
        <f t="shared" ref="N96" si="103">O96+P96+Q96</f>
        <v>1930</v>
      </c>
      <c r="O96" s="58">
        <v>1930</v>
      </c>
      <c r="P96" s="58"/>
      <c r="Q96" s="58"/>
      <c r="R96" s="22">
        <f t="shared" ref="R96" si="104">S96+T96+U96</f>
        <v>1930</v>
      </c>
      <c r="S96" s="58">
        <v>1930</v>
      </c>
      <c r="T96" s="58"/>
      <c r="U96" s="58"/>
      <c r="V96" s="29">
        <f t="shared" si="86"/>
        <v>1</v>
      </c>
    </row>
    <row r="97" spans="1:101" s="54" customFormat="1" ht="33">
      <c r="A97" s="14" t="s">
        <v>59</v>
      </c>
      <c r="B97" s="49" t="s">
        <v>60</v>
      </c>
      <c r="C97" s="16" t="s">
        <v>12</v>
      </c>
      <c r="D97" s="16" t="s">
        <v>12</v>
      </c>
      <c r="E97" s="16" t="s">
        <v>12</v>
      </c>
      <c r="F97" s="36">
        <f t="shared" si="91"/>
        <v>6014734.4000000004</v>
      </c>
      <c r="G97" s="36">
        <f>G98+G102+G107</f>
        <v>985299.4</v>
      </c>
      <c r="H97" s="36">
        <f>H98+H102+H107</f>
        <v>4765653.3</v>
      </c>
      <c r="I97" s="36">
        <f>I98+I102+I107</f>
        <v>263781.7</v>
      </c>
      <c r="J97" s="36">
        <f>K97+L97+M97</f>
        <v>2675575.7999999998</v>
      </c>
      <c r="K97" s="36">
        <f>K98+K102+K107</f>
        <v>560322.9</v>
      </c>
      <c r="L97" s="36">
        <f>L98+L102+L107</f>
        <v>1968218.5</v>
      </c>
      <c r="M97" s="36">
        <f>M98+M102+M107</f>
        <v>147034.4</v>
      </c>
      <c r="N97" s="36">
        <f>O97+P97+Q97</f>
        <v>588582.6</v>
      </c>
      <c r="O97" s="36">
        <f>O98+O102+O107</f>
        <v>22162.400000000001</v>
      </c>
      <c r="P97" s="36">
        <f>P98+P102+P107</f>
        <v>560054.69999999995</v>
      </c>
      <c r="Q97" s="36">
        <f>Q98+Q102+Q107</f>
        <v>6365.5</v>
      </c>
      <c r="R97" s="36">
        <f t="shared" ref="R97:R98" si="105">S97+T97+U97</f>
        <v>15411.7</v>
      </c>
      <c r="S97" s="36">
        <f>S98+S102+S107</f>
        <v>9775</v>
      </c>
      <c r="T97" s="36">
        <f>T98+T102+T107</f>
        <v>0</v>
      </c>
      <c r="U97" s="36">
        <f>U98+U102+U107</f>
        <v>5636.7</v>
      </c>
      <c r="V97" s="37">
        <f t="shared" si="86"/>
        <v>0.44500000000000001</v>
      </c>
      <c r="W97" s="1"/>
      <c r="X97" s="6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</row>
    <row r="98" spans="1:101" ht="41.25" customHeight="1">
      <c r="A98" s="7" t="s">
        <v>61</v>
      </c>
      <c r="B98" s="20" t="s">
        <v>62</v>
      </c>
      <c r="C98" s="28" t="s">
        <v>12</v>
      </c>
      <c r="D98" s="28" t="s">
        <v>12</v>
      </c>
      <c r="E98" s="28" t="s">
        <v>12</v>
      </c>
      <c r="F98" s="22">
        <f t="shared" si="91"/>
        <v>562331.4</v>
      </c>
      <c r="G98" s="22">
        <f>SUM(G100:G101)</f>
        <v>11039.9</v>
      </c>
      <c r="H98" s="22">
        <f>SUM(H100:H101)</f>
        <v>441955.8</v>
      </c>
      <c r="I98" s="22">
        <f>SUM(I100:I101)</f>
        <v>109335.7</v>
      </c>
      <c r="J98" s="22">
        <f t="shared" ref="J98:J101" si="106">K98+L98+M98</f>
        <v>381437.7</v>
      </c>
      <c r="K98" s="22">
        <f>SUM(K101:K101)</f>
        <v>6652.6</v>
      </c>
      <c r="L98" s="22">
        <f>SUM(L100:L101)</f>
        <v>300100</v>
      </c>
      <c r="M98" s="22">
        <f>SUM(M100:M101)</f>
        <v>74685.100000000006</v>
      </c>
      <c r="N98" s="22">
        <f t="shared" ref="N98" si="107">O98+P98+Q98</f>
        <v>419277.9</v>
      </c>
      <c r="O98" s="22">
        <f>SUM(O100:O101)</f>
        <v>12387.4</v>
      </c>
      <c r="P98" s="22">
        <f t="shared" ref="P98:Q98" si="108">SUM(P100:P101)</f>
        <v>400525</v>
      </c>
      <c r="Q98" s="22">
        <f t="shared" si="108"/>
        <v>6365.5</v>
      </c>
      <c r="R98" s="22">
        <f t="shared" si="105"/>
        <v>5636.7</v>
      </c>
      <c r="S98" s="22">
        <f>SUM(S100:S101)</f>
        <v>0</v>
      </c>
      <c r="T98" s="22">
        <f t="shared" ref="T98:U98" si="109">SUM(T100:T101)</f>
        <v>0</v>
      </c>
      <c r="U98" s="22">
        <f t="shared" si="109"/>
        <v>5636.7</v>
      </c>
      <c r="V98" s="29">
        <f t="shared" si="86"/>
        <v>0.67800000000000005</v>
      </c>
      <c r="X98" s="13"/>
      <c r="Y98" s="13"/>
    </row>
    <row r="99" spans="1:101" ht="18.75">
      <c r="A99" s="10"/>
      <c r="B99" s="23" t="s">
        <v>14</v>
      </c>
      <c r="C99" s="46"/>
      <c r="D99" s="46"/>
      <c r="E99" s="46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9"/>
    </row>
    <row r="100" spans="1:101" ht="85.5" customHeight="1">
      <c r="A100" s="10"/>
      <c r="B100" s="53" t="s">
        <v>294</v>
      </c>
      <c r="C100" s="46" t="s">
        <v>178</v>
      </c>
      <c r="D100" s="66" t="s">
        <v>16</v>
      </c>
      <c r="E100" s="65" t="s">
        <v>293</v>
      </c>
      <c r="F100" s="22">
        <f t="shared" si="91"/>
        <v>125525.9</v>
      </c>
      <c r="G100" s="58"/>
      <c r="H100" s="58">
        <v>85000</v>
      </c>
      <c r="I100" s="58">
        <v>40525.9</v>
      </c>
      <c r="J100" s="22">
        <f>SUM(K100:M100)</f>
        <v>115705.7</v>
      </c>
      <c r="K100" s="58"/>
      <c r="L100" s="58">
        <v>85000</v>
      </c>
      <c r="M100" s="58">
        <v>30705.7</v>
      </c>
      <c r="N100" s="22">
        <f t="shared" ref="N100:N102" si="110">O100+P100+Q100</f>
        <v>0</v>
      </c>
      <c r="O100" s="58"/>
      <c r="P100" s="22"/>
      <c r="Q100" s="22"/>
      <c r="R100" s="22">
        <f t="shared" ref="R100:R102" si="111">S100+T100+U100</f>
        <v>0</v>
      </c>
      <c r="S100" s="22"/>
      <c r="T100" s="22"/>
      <c r="U100" s="22"/>
      <c r="V100" s="29">
        <f t="shared" si="86"/>
        <v>0.92200000000000004</v>
      </c>
    </row>
    <row r="101" spans="1:101" ht="74.25" customHeight="1">
      <c r="A101" s="30"/>
      <c r="B101" s="32" t="s">
        <v>63</v>
      </c>
      <c r="C101" s="26" t="s">
        <v>178</v>
      </c>
      <c r="D101" s="27" t="s">
        <v>16</v>
      </c>
      <c r="E101" s="26" t="s">
        <v>119</v>
      </c>
      <c r="F101" s="22">
        <f t="shared" si="91"/>
        <v>436805.5</v>
      </c>
      <c r="G101" s="58">
        <v>11039.9</v>
      </c>
      <c r="H101" s="58">
        <v>356955.8</v>
      </c>
      <c r="I101" s="58">
        <v>68809.8</v>
      </c>
      <c r="J101" s="22">
        <f t="shared" si="106"/>
        <v>265732</v>
      </c>
      <c r="K101" s="58">
        <v>6652.58</v>
      </c>
      <c r="L101" s="58">
        <v>215099.97</v>
      </c>
      <c r="M101" s="58">
        <v>43979.4</v>
      </c>
      <c r="N101" s="22">
        <f t="shared" si="110"/>
        <v>419277.9</v>
      </c>
      <c r="O101" s="58">
        <v>12387.4</v>
      </c>
      <c r="P101" s="58">
        <v>400525</v>
      </c>
      <c r="Q101" s="58">
        <v>6365.5</v>
      </c>
      <c r="R101" s="22">
        <f t="shared" si="111"/>
        <v>5636.7</v>
      </c>
      <c r="S101" s="22"/>
      <c r="T101" s="22"/>
      <c r="U101" s="58">
        <v>5636.7</v>
      </c>
      <c r="V101" s="29">
        <f t="shared" si="86"/>
        <v>0.60799999999999998</v>
      </c>
      <c r="X101"/>
    </row>
    <row r="102" spans="1:101" ht="66">
      <c r="A102" s="19" t="s">
        <v>64</v>
      </c>
      <c r="B102" s="20" t="s">
        <v>160</v>
      </c>
      <c r="C102" s="21" t="s">
        <v>12</v>
      </c>
      <c r="D102" s="28" t="s">
        <v>12</v>
      </c>
      <c r="E102" s="21" t="s">
        <v>12</v>
      </c>
      <c r="F102" s="22">
        <f>G102+H102+I102</f>
        <v>5006830.7</v>
      </c>
      <c r="G102" s="22">
        <f>SUM(G104:G106)</f>
        <v>950422.6</v>
      </c>
      <c r="H102" s="22">
        <f>SUM(H104:H106)</f>
        <v>3954937.7</v>
      </c>
      <c r="I102" s="22">
        <v>101470.39999999999</v>
      </c>
      <c r="J102" s="22">
        <f>K102+L102+M102</f>
        <v>2059225.1</v>
      </c>
      <c r="K102" s="22">
        <f>SUM(K104:K106)</f>
        <v>546267.19999999995</v>
      </c>
      <c r="L102" s="22">
        <f>SUM(L104:L106)</f>
        <v>1473849.6</v>
      </c>
      <c r="M102" s="22">
        <v>39108.300000000003</v>
      </c>
      <c r="N102" s="22">
        <f t="shared" si="110"/>
        <v>0</v>
      </c>
      <c r="O102" s="22">
        <f>SUM(O104:O105)</f>
        <v>0</v>
      </c>
      <c r="P102" s="22">
        <f t="shared" ref="P102:Q102" si="112">SUM(P104:P105)</f>
        <v>0</v>
      </c>
      <c r="Q102" s="22">
        <f t="shared" si="112"/>
        <v>0</v>
      </c>
      <c r="R102" s="22">
        <f t="shared" si="111"/>
        <v>0</v>
      </c>
      <c r="S102" s="22">
        <f>SUM(S104:S105)</f>
        <v>0</v>
      </c>
      <c r="T102" s="22">
        <f t="shared" ref="T102:U102" si="113">SUM(T104:T105)</f>
        <v>0</v>
      </c>
      <c r="U102" s="22">
        <f t="shared" si="113"/>
        <v>0</v>
      </c>
      <c r="V102" s="29">
        <f t="shared" si="86"/>
        <v>0.41099999999999998</v>
      </c>
      <c r="X102" s="61"/>
    </row>
    <row r="103" spans="1:101" ht="18.75">
      <c r="A103" s="19"/>
      <c r="B103" s="50" t="s">
        <v>14</v>
      </c>
      <c r="C103" s="51"/>
      <c r="D103" s="51"/>
      <c r="E103" s="51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9"/>
    </row>
    <row r="104" spans="1:101" ht="89.25" customHeight="1">
      <c r="A104" s="19"/>
      <c r="B104" s="50" t="s">
        <v>296</v>
      </c>
      <c r="C104" s="67" t="s">
        <v>178</v>
      </c>
      <c r="D104" s="67" t="s">
        <v>16</v>
      </c>
      <c r="E104" s="26" t="s">
        <v>295</v>
      </c>
      <c r="F104" s="22">
        <f t="shared" si="91"/>
        <v>3954937.7</v>
      </c>
      <c r="G104" s="22"/>
      <c r="H104" s="58">
        <v>3954937.7</v>
      </c>
      <c r="I104" s="22"/>
      <c r="J104" s="22">
        <f>SUM(K104:M104)</f>
        <v>1473849.6</v>
      </c>
      <c r="K104" s="22"/>
      <c r="L104" s="58">
        <v>1473849.64</v>
      </c>
      <c r="M104" s="22"/>
      <c r="N104" s="22">
        <f t="shared" ref="N104:N107" si="114">O104+P104+Q104</f>
        <v>0</v>
      </c>
      <c r="O104" s="22"/>
      <c r="P104" s="22"/>
      <c r="Q104" s="22"/>
      <c r="R104" s="22">
        <f t="shared" ref="R104:R107" si="115">S104+T104+U104</f>
        <v>0</v>
      </c>
      <c r="S104" s="22"/>
      <c r="T104" s="22"/>
      <c r="U104" s="22"/>
      <c r="V104" s="29">
        <f t="shared" si="86"/>
        <v>0.373</v>
      </c>
    </row>
    <row r="105" spans="1:101" ht="76.5" customHeight="1">
      <c r="A105" s="19"/>
      <c r="B105" s="32" t="s">
        <v>92</v>
      </c>
      <c r="C105" s="26" t="s">
        <v>178</v>
      </c>
      <c r="D105" s="27" t="s">
        <v>16</v>
      </c>
      <c r="E105" s="26" t="s">
        <v>132</v>
      </c>
      <c r="F105" s="22">
        <f t="shared" si="91"/>
        <v>921866.7</v>
      </c>
      <c r="G105" s="58">
        <v>921866.7</v>
      </c>
      <c r="H105" s="58"/>
      <c r="I105" s="58"/>
      <c r="J105" s="22">
        <f t="shared" ref="J105:J106" si="116">K105+L105+M105</f>
        <v>546267.19999999995</v>
      </c>
      <c r="K105" s="58">
        <v>546267.19999999995</v>
      </c>
      <c r="L105" s="22">
        <f t="shared" ref="L105:M105" si="117">L108</f>
        <v>0</v>
      </c>
      <c r="M105" s="22">
        <f t="shared" si="117"/>
        <v>0</v>
      </c>
      <c r="N105" s="22">
        <f t="shared" si="114"/>
        <v>0</v>
      </c>
      <c r="O105" s="58"/>
      <c r="P105" s="58"/>
      <c r="Q105" s="58"/>
      <c r="R105" s="22">
        <f t="shared" si="115"/>
        <v>0</v>
      </c>
      <c r="S105" s="58"/>
      <c r="T105" s="58"/>
      <c r="U105" s="58"/>
      <c r="V105" s="29">
        <f t="shared" si="86"/>
        <v>0.59299999999999997</v>
      </c>
    </row>
    <row r="106" spans="1:101" ht="76.5" customHeight="1">
      <c r="A106" s="19"/>
      <c r="B106" s="32" t="s">
        <v>340</v>
      </c>
      <c r="C106" s="26">
        <v>821</v>
      </c>
      <c r="D106" s="27" t="s">
        <v>16</v>
      </c>
      <c r="E106" s="26" t="s">
        <v>341</v>
      </c>
      <c r="F106" s="22">
        <f t="shared" si="91"/>
        <v>28555.9</v>
      </c>
      <c r="G106" s="58">
        <v>28555.9</v>
      </c>
      <c r="H106" s="58"/>
      <c r="I106" s="58"/>
      <c r="J106" s="22">
        <f t="shared" si="116"/>
        <v>0</v>
      </c>
      <c r="K106" s="22"/>
      <c r="L106" s="22"/>
      <c r="M106" s="22"/>
      <c r="N106" s="22"/>
      <c r="O106" s="58"/>
      <c r="P106" s="58"/>
      <c r="Q106" s="58"/>
      <c r="R106" s="22"/>
      <c r="S106" s="58"/>
      <c r="T106" s="58"/>
      <c r="U106" s="58"/>
      <c r="V106" s="29"/>
    </row>
    <row r="107" spans="1:101" ht="39" customHeight="1">
      <c r="A107" s="19" t="s">
        <v>159</v>
      </c>
      <c r="B107" s="39" t="s">
        <v>223</v>
      </c>
      <c r="C107" s="51" t="s">
        <v>12</v>
      </c>
      <c r="D107" s="51" t="s">
        <v>12</v>
      </c>
      <c r="E107" s="51" t="s">
        <v>12</v>
      </c>
      <c r="F107" s="22">
        <f>G107+H107+I107</f>
        <v>445572.3</v>
      </c>
      <c r="G107" s="22">
        <f>G109+G111+G110</f>
        <v>23836.9</v>
      </c>
      <c r="H107" s="22">
        <f t="shared" ref="H107:I107" si="118">H109+H111+H110</f>
        <v>368759.8</v>
      </c>
      <c r="I107" s="22">
        <f t="shared" si="118"/>
        <v>52975.6</v>
      </c>
      <c r="J107" s="22">
        <f>K107+L107+M107</f>
        <v>234913</v>
      </c>
      <c r="K107" s="22">
        <f>K109+K111+K110</f>
        <v>7403.1</v>
      </c>
      <c r="L107" s="22">
        <f t="shared" ref="L107:M107" si="119">L109+L111+L110</f>
        <v>194268.9</v>
      </c>
      <c r="M107" s="22">
        <f t="shared" si="119"/>
        <v>33241</v>
      </c>
      <c r="N107" s="22">
        <f t="shared" si="114"/>
        <v>169304.7</v>
      </c>
      <c r="O107" s="22">
        <f>O109+O111+O110</f>
        <v>9775</v>
      </c>
      <c r="P107" s="22">
        <f t="shared" ref="P107:Q107" si="120">P109+P111+P110</f>
        <v>159529.70000000001</v>
      </c>
      <c r="Q107" s="22">
        <f t="shared" si="120"/>
        <v>0</v>
      </c>
      <c r="R107" s="22">
        <f t="shared" si="115"/>
        <v>9775</v>
      </c>
      <c r="S107" s="22">
        <f>S109+S111+S110</f>
        <v>9775</v>
      </c>
      <c r="T107" s="22">
        <f t="shared" ref="T107:U107" si="121">T109+T111+T110</f>
        <v>0</v>
      </c>
      <c r="U107" s="22">
        <f t="shared" si="121"/>
        <v>0</v>
      </c>
      <c r="V107" s="29">
        <f t="shared" si="86"/>
        <v>0.52700000000000002</v>
      </c>
    </row>
    <row r="108" spans="1:101" ht="18.75">
      <c r="A108" s="30"/>
      <c r="B108" s="50" t="s">
        <v>14</v>
      </c>
      <c r="C108" s="24"/>
      <c r="D108" s="33"/>
      <c r="E108" s="24"/>
      <c r="F108" s="22"/>
      <c r="G108" s="58"/>
      <c r="H108" s="58"/>
      <c r="I108" s="58"/>
      <c r="J108" s="22"/>
      <c r="K108" s="22"/>
      <c r="L108" s="58"/>
      <c r="M108" s="58"/>
      <c r="N108" s="22"/>
      <c r="O108" s="58"/>
      <c r="P108" s="58"/>
      <c r="Q108" s="58"/>
      <c r="R108" s="22"/>
      <c r="S108" s="58"/>
      <c r="T108" s="58"/>
      <c r="U108" s="58"/>
      <c r="V108" s="29"/>
    </row>
    <row r="109" spans="1:101" ht="96" customHeight="1">
      <c r="A109" s="30"/>
      <c r="B109" s="32" t="s">
        <v>133</v>
      </c>
      <c r="C109" s="26" t="s">
        <v>200</v>
      </c>
      <c r="D109" s="27" t="s">
        <v>69</v>
      </c>
      <c r="E109" s="65" t="s">
        <v>162</v>
      </c>
      <c r="F109" s="22">
        <f>G109+H109+I109</f>
        <v>0</v>
      </c>
      <c r="G109" s="58">
        <v>0</v>
      </c>
      <c r="H109" s="58"/>
      <c r="I109" s="58"/>
      <c r="J109" s="22">
        <f>K109+L109+M109</f>
        <v>0</v>
      </c>
      <c r="K109" s="22">
        <v>0</v>
      </c>
      <c r="L109" s="22">
        <v>0</v>
      </c>
      <c r="M109" s="22">
        <v>0</v>
      </c>
      <c r="N109" s="22">
        <f t="shared" ref="N109:N111" si="122">O109+P109+Q109</f>
        <v>9775</v>
      </c>
      <c r="O109" s="58">
        <v>9775</v>
      </c>
      <c r="P109" s="58"/>
      <c r="Q109" s="58"/>
      <c r="R109" s="22">
        <f t="shared" ref="R109:R111" si="123">S109+T109+U109</f>
        <v>9775</v>
      </c>
      <c r="S109" s="58">
        <v>9775</v>
      </c>
      <c r="T109" s="58"/>
      <c r="U109" s="58"/>
      <c r="V109" s="29" t="e">
        <f t="shared" si="86"/>
        <v>#DIV/0!</v>
      </c>
    </row>
    <row r="110" spans="1:101" ht="96" customHeight="1">
      <c r="A110" s="30"/>
      <c r="B110" s="32" t="s">
        <v>347</v>
      </c>
      <c r="C110" s="26" t="s">
        <v>200</v>
      </c>
      <c r="D110" s="27" t="s">
        <v>69</v>
      </c>
      <c r="E110" s="65" t="s">
        <v>346</v>
      </c>
      <c r="F110" s="22">
        <f>G110+H110+I110</f>
        <v>9775</v>
      </c>
      <c r="G110" s="58">
        <v>9775</v>
      </c>
      <c r="H110" s="58"/>
      <c r="I110" s="58"/>
      <c r="J110" s="22">
        <f>K110+L110+M110</f>
        <v>0</v>
      </c>
      <c r="K110" s="22"/>
      <c r="L110" s="22"/>
      <c r="M110" s="22"/>
      <c r="N110" s="22">
        <f t="shared" si="122"/>
        <v>0</v>
      </c>
      <c r="O110" s="58"/>
      <c r="P110" s="58"/>
      <c r="Q110" s="58"/>
      <c r="R110" s="22">
        <f t="shared" si="123"/>
        <v>0</v>
      </c>
      <c r="S110" s="58"/>
      <c r="T110" s="58"/>
      <c r="U110" s="58"/>
      <c r="V110" s="29">
        <f t="shared" si="86"/>
        <v>0</v>
      </c>
    </row>
    <row r="111" spans="1:101" ht="75" customHeight="1">
      <c r="A111" s="30"/>
      <c r="B111" s="32" t="s">
        <v>270</v>
      </c>
      <c r="C111" s="26" t="s">
        <v>200</v>
      </c>
      <c r="D111" s="27" t="s">
        <v>69</v>
      </c>
      <c r="E111" s="26" t="s">
        <v>269</v>
      </c>
      <c r="F111" s="22">
        <f t="shared" si="91"/>
        <v>435797.3</v>
      </c>
      <c r="G111" s="58">
        <v>14061.9</v>
      </c>
      <c r="H111" s="58">
        <v>368759.8</v>
      </c>
      <c r="I111" s="58">
        <v>52975.6</v>
      </c>
      <c r="J111" s="22">
        <f>K111+L111+M111</f>
        <v>234913</v>
      </c>
      <c r="K111" s="58">
        <v>7403.14</v>
      </c>
      <c r="L111" s="58">
        <v>194268.88</v>
      </c>
      <c r="M111" s="58">
        <v>33241</v>
      </c>
      <c r="N111" s="22">
        <f t="shared" si="122"/>
        <v>159529.70000000001</v>
      </c>
      <c r="O111" s="58"/>
      <c r="P111" s="58">
        <v>159529.70000000001</v>
      </c>
      <c r="Q111" s="58"/>
      <c r="R111" s="22">
        <f t="shared" si="123"/>
        <v>0</v>
      </c>
      <c r="S111" s="58"/>
      <c r="T111" s="58"/>
      <c r="U111" s="58"/>
      <c r="V111" s="29">
        <f t="shared" si="86"/>
        <v>0.53900000000000003</v>
      </c>
    </row>
    <row r="112" spans="1:101" s="54" customFormat="1" ht="21" customHeight="1">
      <c r="A112" s="14" t="s">
        <v>65</v>
      </c>
      <c r="B112" s="15" t="s">
        <v>66</v>
      </c>
      <c r="C112" s="16" t="s">
        <v>12</v>
      </c>
      <c r="D112" s="16" t="s">
        <v>12</v>
      </c>
      <c r="E112" s="16" t="s">
        <v>12</v>
      </c>
      <c r="F112" s="36">
        <f t="shared" si="91"/>
        <v>151039.79999999999</v>
      </c>
      <c r="G112" s="36">
        <f>G113+G116+G121</f>
        <v>29275.3</v>
      </c>
      <c r="H112" s="36">
        <f t="shared" ref="H112" si="124">+H113+H116+H121</f>
        <v>117694.5</v>
      </c>
      <c r="I112" s="36">
        <f>I113+I116+I121</f>
        <v>4070</v>
      </c>
      <c r="J112" s="36">
        <f>K112+L112+M112</f>
        <v>123309.8</v>
      </c>
      <c r="K112" s="36">
        <f>K113+K116+K121</f>
        <v>12551.6</v>
      </c>
      <c r="L112" s="36">
        <f t="shared" ref="L112:M112" si="125">L113+L116+L121</f>
        <v>106711.7</v>
      </c>
      <c r="M112" s="36">
        <f t="shared" si="125"/>
        <v>4046.5</v>
      </c>
      <c r="N112" s="36">
        <f t="shared" ref="N112" si="126">O112+P112+Q112</f>
        <v>313230.7</v>
      </c>
      <c r="O112" s="36">
        <f>O113+O116+O121</f>
        <v>100623</v>
      </c>
      <c r="P112" s="36">
        <f t="shared" ref="P112:Q112" si="127">P113+P116+P121</f>
        <v>205489.8</v>
      </c>
      <c r="Q112" s="36">
        <f t="shared" si="127"/>
        <v>7117.9</v>
      </c>
      <c r="R112" s="36">
        <f t="shared" ref="R112" si="128">S112+T112+U112</f>
        <v>31284.3</v>
      </c>
      <c r="S112" s="36">
        <f>S113+S116+S121</f>
        <v>0</v>
      </c>
      <c r="T112" s="36">
        <f t="shared" ref="T112:U112" si="129">T113+T116+T121</f>
        <v>31284.3</v>
      </c>
      <c r="U112" s="36">
        <f t="shared" si="129"/>
        <v>0</v>
      </c>
      <c r="V112" s="37">
        <f t="shared" si="86"/>
        <v>0.81599999999999995</v>
      </c>
      <c r="W112" s="1"/>
      <c r="X112" s="13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</row>
    <row r="113" spans="1:101" ht="37.5" customHeight="1">
      <c r="A113" s="19" t="s">
        <v>67</v>
      </c>
      <c r="B113" s="39" t="s">
        <v>201</v>
      </c>
      <c r="C113" s="21" t="s">
        <v>12</v>
      </c>
      <c r="D113" s="21" t="s">
        <v>12</v>
      </c>
      <c r="E113" s="21" t="s">
        <v>12</v>
      </c>
      <c r="F113" s="22">
        <f t="shared" ref="F113:F161" si="130">G113+H113+I113</f>
        <v>26422.2</v>
      </c>
      <c r="G113" s="22">
        <f>G115</f>
        <v>422.2</v>
      </c>
      <c r="H113" s="22">
        <f t="shared" ref="H113:I113" si="131">H115</f>
        <v>26000</v>
      </c>
      <c r="I113" s="22">
        <f t="shared" si="131"/>
        <v>0</v>
      </c>
      <c r="J113" s="22">
        <f t="shared" ref="J113" si="132">K113+L113+M113</f>
        <v>21286.7</v>
      </c>
      <c r="K113" s="22">
        <f>+K115</f>
        <v>412.2</v>
      </c>
      <c r="L113" s="22">
        <f>L115</f>
        <v>20874.5</v>
      </c>
      <c r="M113" s="22">
        <f t="shared" ref="M113" si="133">+M115</f>
        <v>0</v>
      </c>
      <c r="N113" s="22">
        <f t="shared" ref="N113" si="134">O113+P113+Q113</f>
        <v>37000</v>
      </c>
      <c r="O113" s="22">
        <f>O115</f>
        <v>0</v>
      </c>
      <c r="P113" s="22">
        <f t="shared" ref="P113:Q113" si="135">P115</f>
        <v>37000</v>
      </c>
      <c r="Q113" s="22">
        <f t="shared" si="135"/>
        <v>0</v>
      </c>
      <c r="R113" s="22">
        <f t="shared" ref="R113" si="136">S113+T113+U113</f>
        <v>0</v>
      </c>
      <c r="S113" s="22">
        <f>S115</f>
        <v>0</v>
      </c>
      <c r="T113" s="22">
        <f t="shared" ref="T113:U113" si="137">T115</f>
        <v>0</v>
      </c>
      <c r="U113" s="22">
        <f t="shared" si="137"/>
        <v>0</v>
      </c>
      <c r="V113" s="29">
        <f t="shared" si="86"/>
        <v>0.80600000000000005</v>
      </c>
    </row>
    <row r="114" spans="1:101" ht="21" customHeight="1">
      <c r="A114" s="30"/>
      <c r="B114" s="31" t="s">
        <v>14</v>
      </c>
      <c r="C114" s="24"/>
      <c r="D114" s="24"/>
      <c r="E114" s="24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9"/>
    </row>
    <row r="115" spans="1:101" ht="81.75" customHeight="1">
      <c r="A115" s="30"/>
      <c r="B115" s="32" t="s">
        <v>271</v>
      </c>
      <c r="C115" s="26" t="s">
        <v>240</v>
      </c>
      <c r="D115" s="27" t="s">
        <v>70</v>
      </c>
      <c r="E115" s="26" t="s">
        <v>272</v>
      </c>
      <c r="F115" s="22">
        <f t="shared" si="130"/>
        <v>26422.2</v>
      </c>
      <c r="G115" s="58">
        <v>422.2</v>
      </c>
      <c r="H115" s="58">
        <v>26000</v>
      </c>
      <c r="I115" s="22"/>
      <c r="J115" s="22">
        <f t="shared" ref="J115:J118" si="138">K115+L115+M115</f>
        <v>21286.7</v>
      </c>
      <c r="K115" s="22">
        <v>412.2</v>
      </c>
      <c r="L115" s="58">
        <v>20874.54</v>
      </c>
      <c r="M115" s="22"/>
      <c r="N115" s="22">
        <f t="shared" ref="N115:N116" si="139">O115+P115+Q115</f>
        <v>37000</v>
      </c>
      <c r="O115" s="22"/>
      <c r="P115" s="58">
        <v>37000</v>
      </c>
      <c r="Q115" s="22"/>
      <c r="R115" s="22">
        <f t="shared" ref="R115:R116" si="140">S115+T115+U115</f>
        <v>0</v>
      </c>
      <c r="S115" s="22"/>
      <c r="T115" s="58"/>
      <c r="U115" s="58"/>
      <c r="V115" s="29">
        <f t="shared" si="86"/>
        <v>0.80600000000000005</v>
      </c>
    </row>
    <row r="116" spans="1:101" s="5" customFormat="1" ht="21" customHeight="1">
      <c r="A116" s="19" t="s">
        <v>68</v>
      </c>
      <c r="B116" s="39" t="s">
        <v>121</v>
      </c>
      <c r="C116" s="51" t="s">
        <v>12</v>
      </c>
      <c r="D116" s="6" t="s">
        <v>12</v>
      </c>
      <c r="E116" s="51" t="s">
        <v>12</v>
      </c>
      <c r="F116" s="22">
        <f t="shared" si="130"/>
        <v>114636.5</v>
      </c>
      <c r="G116" s="22">
        <f>G119+G118+G120</f>
        <v>28853.1</v>
      </c>
      <c r="H116" s="22">
        <f>H119+H118+H120</f>
        <v>81713.399999999994</v>
      </c>
      <c r="I116" s="22">
        <f>I119+I118+I120</f>
        <v>4070</v>
      </c>
      <c r="J116" s="22">
        <f>K116+L116+M116</f>
        <v>97426.4</v>
      </c>
      <c r="K116" s="22">
        <f>K119+K118+K120</f>
        <v>12139.4</v>
      </c>
      <c r="L116" s="22">
        <f t="shared" ref="L116:M116" si="141">L119+L118+L120</f>
        <v>81240.5</v>
      </c>
      <c r="M116" s="22">
        <f t="shared" si="141"/>
        <v>4046.5</v>
      </c>
      <c r="N116" s="22">
        <f t="shared" si="139"/>
        <v>250645.5</v>
      </c>
      <c r="O116" s="22">
        <f>O119+O118+O120</f>
        <v>100623</v>
      </c>
      <c r="P116" s="22">
        <f t="shared" ref="P116:Q116" si="142">P119+P118+P120</f>
        <v>142904.6</v>
      </c>
      <c r="Q116" s="22">
        <f t="shared" si="142"/>
        <v>7117.9</v>
      </c>
      <c r="R116" s="22">
        <f t="shared" si="140"/>
        <v>0</v>
      </c>
      <c r="S116" s="22">
        <f>S119+S118+S120</f>
        <v>0</v>
      </c>
      <c r="T116" s="22">
        <f t="shared" ref="T116:U116" si="143">T119+T118+T120</f>
        <v>0</v>
      </c>
      <c r="U116" s="22">
        <f t="shared" si="143"/>
        <v>0</v>
      </c>
      <c r="V116" s="29">
        <f t="shared" si="86"/>
        <v>0.85</v>
      </c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</row>
    <row r="117" spans="1:101" ht="21" customHeight="1">
      <c r="A117" s="30"/>
      <c r="B117" s="31" t="s">
        <v>14</v>
      </c>
      <c r="C117" s="24"/>
      <c r="D117" s="33"/>
      <c r="E117" s="24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9"/>
    </row>
    <row r="118" spans="1:101" ht="93" customHeight="1">
      <c r="A118" s="30"/>
      <c r="B118" s="50" t="s">
        <v>273</v>
      </c>
      <c r="C118" s="24" t="s">
        <v>240</v>
      </c>
      <c r="D118" s="33" t="s">
        <v>70</v>
      </c>
      <c r="E118" s="26" t="s">
        <v>274</v>
      </c>
      <c r="F118" s="22">
        <f t="shared" si="130"/>
        <v>0</v>
      </c>
      <c r="G118" s="58">
        <v>0</v>
      </c>
      <c r="H118" s="22"/>
      <c r="I118" s="22">
        <v>0</v>
      </c>
      <c r="J118" s="22">
        <f t="shared" si="138"/>
        <v>0</v>
      </c>
      <c r="K118" s="22"/>
      <c r="L118" s="22"/>
      <c r="M118" s="22">
        <v>0</v>
      </c>
      <c r="N118" s="22">
        <f t="shared" ref="N118:N126" si="144">O118+P118+Q118</f>
        <v>0</v>
      </c>
      <c r="O118" s="58">
        <v>0</v>
      </c>
      <c r="P118" s="22"/>
      <c r="Q118" s="22">
        <v>0</v>
      </c>
      <c r="R118" s="22">
        <f t="shared" ref="R118:R126" si="145">S118+T118+U118</f>
        <v>0</v>
      </c>
      <c r="S118" s="22"/>
      <c r="T118" s="22"/>
      <c r="U118" s="22"/>
      <c r="V118" s="29" t="e">
        <f t="shared" si="86"/>
        <v>#DIV/0!</v>
      </c>
    </row>
    <row r="119" spans="1:101" ht="100.5" customHeight="1">
      <c r="A119" s="30"/>
      <c r="B119" s="32" t="s">
        <v>122</v>
      </c>
      <c r="C119" s="26" t="s">
        <v>240</v>
      </c>
      <c r="D119" s="27" t="s">
        <v>70</v>
      </c>
      <c r="E119" s="26" t="s">
        <v>239</v>
      </c>
      <c r="F119" s="22">
        <f t="shared" si="130"/>
        <v>97993.4</v>
      </c>
      <c r="G119" s="58">
        <v>12210</v>
      </c>
      <c r="H119" s="58">
        <v>81713.399999999994</v>
      </c>
      <c r="I119" s="58">
        <v>4070</v>
      </c>
      <c r="J119" s="22">
        <f t="shared" ref="J119:J130" si="146">K119+L119+M119</f>
        <v>97426.4</v>
      </c>
      <c r="K119" s="58">
        <v>12139.38</v>
      </c>
      <c r="L119" s="58">
        <v>81240.479999999996</v>
      </c>
      <c r="M119" s="58">
        <v>4046.5</v>
      </c>
      <c r="N119" s="22">
        <f t="shared" si="144"/>
        <v>171376.1</v>
      </c>
      <c r="O119" s="58">
        <v>21353.599999999999</v>
      </c>
      <c r="P119" s="58">
        <v>142904.6</v>
      </c>
      <c r="Q119" s="58">
        <v>7117.9</v>
      </c>
      <c r="R119" s="22">
        <f t="shared" si="145"/>
        <v>0</v>
      </c>
      <c r="S119" s="58"/>
      <c r="T119" s="58"/>
      <c r="U119" s="58"/>
      <c r="V119" s="29">
        <f t="shared" si="86"/>
        <v>0.99399999999999999</v>
      </c>
    </row>
    <row r="120" spans="1:101" ht="94.5" customHeight="1">
      <c r="A120" s="30"/>
      <c r="B120" s="32" t="s">
        <v>337</v>
      </c>
      <c r="C120" s="26" t="s">
        <v>240</v>
      </c>
      <c r="D120" s="27" t="s">
        <v>70</v>
      </c>
      <c r="E120" s="26" t="s">
        <v>336</v>
      </c>
      <c r="F120" s="22">
        <f t="shared" si="130"/>
        <v>16643.099999999999</v>
      </c>
      <c r="G120" s="58">
        <v>16643.07</v>
      </c>
      <c r="H120" s="58"/>
      <c r="I120" s="58"/>
      <c r="J120" s="22">
        <f t="shared" si="146"/>
        <v>0</v>
      </c>
      <c r="K120" s="58"/>
      <c r="L120" s="58"/>
      <c r="M120" s="58"/>
      <c r="N120" s="22">
        <f t="shared" si="144"/>
        <v>79269.399999999994</v>
      </c>
      <c r="O120" s="58">
        <v>79269.399999999994</v>
      </c>
      <c r="P120" s="58"/>
      <c r="Q120" s="58"/>
      <c r="R120" s="22">
        <f t="shared" si="145"/>
        <v>0</v>
      </c>
      <c r="S120" s="58"/>
      <c r="T120" s="58"/>
      <c r="U120" s="58"/>
      <c r="V120" s="29">
        <f t="shared" si="86"/>
        <v>0</v>
      </c>
    </row>
    <row r="121" spans="1:101" ht="39.75" customHeight="1">
      <c r="A121" s="30" t="s">
        <v>297</v>
      </c>
      <c r="B121" s="39" t="s">
        <v>298</v>
      </c>
      <c r="C121" s="26"/>
      <c r="D121" s="27"/>
      <c r="E121" s="26"/>
      <c r="F121" s="22">
        <f t="shared" ref="F121" si="147">G121+H121+I121</f>
        <v>9981.1</v>
      </c>
      <c r="G121" s="22">
        <f>G124+G123</f>
        <v>0</v>
      </c>
      <c r="H121" s="22">
        <f t="shared" ref="H121" si="148">H124+H123</f>
        <v>9981.1</v>
      </c>
      <c r="I121" s="22">
        <f>I124+I123</f>
        <v>0</v>
      </c>
      <c r="J121" s="22">
        <f t="shared" si="146"/>
        <v>4596.7</v>
      </c>
      <c r="K121" s="22">
        <f>K123+K124</f>
        <v>0</v>
      </c>
      <c r="L121" s="22">
        <f t="shared" ref="L121:M121" si="149">L123+L124</f>
        <v>4596.7</v>
      </c>
      <c r="M121" s="22">
        <f t="shared" si="149"/>
        <v>0</v>
      </c>
      <c r="N121" s="22">
        <f t="shared" si="144"/>
        <v>25585.200000000001</v>
      </c>
      <c r="O121" s="22">
        <f>O124+O123</f>
        <v>0</v>
      </c>
      <c r="P121" s="22">
        <f t="shared" ref="P121:Q121" si="150">P124+P123</f>
        <v>25585.200000000001</v>
      </c>
      <c r="Q121" s="22">
        <f t="shared" si="150"/>
        <v>0</v>
      </c>
      <c r="R121" s="22">
        <f t="shared" si="145"/>
        <v>31284.3</v>
      </c>
      <c r="S121" s="22">
        <f>S124+S123</f>
        <v>0</v>
      </c>
      <c r="T121" s="22">
        <f t="shared" ref="T121:U121" si="151">T124+T123</f>
        <v>31284.3</v>
      </c>
      <c r="U121" s="22">
        <f t="shared" si="151"/>
        <v>0</v>
      </c>
      <c r="V121" s="29">
        <f t="shared" si="86"/>
        <v>0.46100000000000002</v>
      </c>
    </row>
    <row r="122" spans="1:101" ht="21" customHeight="1">
      <c r="A122" s="30"/>
      <c r="B122" s="31" t="s">
        <v>14</v>
      </c>
      <c r="C122" s="26"/>
      <c r="D122" s="27"/>
      <c r="E122" s="26"/>
      <c r="F122" s="22"/>
      <c r="G122" s="58"/>
      <c r="H122" s="58"/>
      <c r="I122" s="58"/>
      <c r="J122" s="22"/>
      <c r="K122" s="58"/>
      <c r="L122" s="58"/>
      <c r="M122" s="58"/>
      <c r="N122" s="22"/>
      <c r="O122" s="58"/>
      <c r="P122" s="58"/>
      <c r="Q122" s="58"/>
      <c r="R122" s="22"/>
      <c r="S122" s="58"/>
      <c r="T122" s="58"/>
      <c r="U122" s="58"/>
      <c r="V122" s="29"/>
    </row>
    <row r="123" spans="1:101" ht="55.5" customHeight="1">
      <c r="A123" s="30"/>
      <c r="B123" s="32" t="s">
        <v>301</v>
      </c>
      <c r="C123" s="26" t="s">
        <v>303</v>
      </c>
      <c r="D123" s="27" t="s">
        <v>304</v>
      </c>
      <c r="E123" s="26" t="s">
        <v>299</v>
      </c>
      <c r="F123" s="22">
        <f t="shared" si="130"/>
        <v>4596.7</v>
      </c>
      <c r="G123" s="58"/>
      <c r="H123" s="58">
        <v>4596.7</v>
      </c>
      <c r="I123" s="58"/>
      <c r="J123" s="22">
        <f t="shared" si="146"/>
        <v>4596.7</v>
      </c>
      <c r="K123" s="58"/>
      <c r="L123" s="58">
        <v>4596.7</v>
      </c>
      <c r="M123" s="58"/>
      <c r="N123" s="22">
        <f t="shared" ref="N123:N124" si="152">O123+P123+Q123</f>
        <v>4411.2</v>
      </c>
      <c r="O123" s="58"/>
      <c r="P123" s="58">
        <v>4411.2</v>
      </c>
      <c r="Q123" s="58"/>
      <c r="R123" s="22">
        <f t="shared" ref="R123:R124" si="153">S123+T123+U123</f>
        <v>4404.2</v>
      </c>
      <c r="S123" s="58"/>
      <c r="T123" s="58">
        <v>4404.2</v>
      </c>
      <c r="U123" s="58"/>
      <c r="V123" s="29">
        <f t="shared" si="86"/>
        <v>1</v>
      </c>
    </row>
    <row r="124" spans="1:101" ht="102.75" customHeight="1">
      <c r="A124" s="30"/>
      <c r="B124" s="32" t="s">
        <v>302</v>
      </c>
      <c r="C124" s="26" t="s">
        <v>303</v>
      </c>
      <c r="D124" s="27" t="s">
        <v>304</v>
      </c>
      <c r="E124" s="26" t="s">
        <v>300</v>
      </c>
      <c r="F124" s="22">
        <f t="shared" si="130"/>
        <v>5384.4</v>
      </c>
      <c r="G124" s="58"/>
      <c r="H124" s="58">
        <v>5384.4</v>
      </c>
      <c r="I124" s="58"/>
      <c r="J124" s="22">
        <f t="shared" si="146"/>
        <v>0</v>
      </c>
      <c r="K124" s="58"/>
      <c r="L124" s="58"/>
      <c r="M124" s="58"/>
      <c r="N124" s="22">
        <f t="shared" si="152"/>
        <v>21174</v>
      </c>
      <c r="O124" s="58"/>
      <c r="P124" s="58">
        <v>21174</v>
      </c>
      <c r="Q124" s="58"/>
      <c r="R124" s="22">
        <f t="shared" si="153"/>
        <v>26880.1</v>
      </c>
      <c r="S124" s="58"/>
      <c r="T124" s="58">
        <v>26880.1</v>
      </c>
      <c r="U124" s="58"/>
      <c r="V124" s="29">
        <f t="shared" si="86"/>
        <v>0</v>
      </c>
    </row>
    <row r="125" spans="1:101" s="54" customFormat="1" ht="39" customHeight="1">
      <c r="A125" s="14" t="s">
        <v>71</v>
      </c>
      <c r="B125" s="49" t="s">
        <v>230</v>
      </c>
      <c r="C125" s="16" t="s">
        <v>12</v>
      </c>
      <c r="D125" s="16" t="s">
        <v>12</v>
      </c>
      <c r="E125" s="16" t="s">
        <v>12</v>
      </c>
      <c r="F125" s="36">
        <f t="shared" si="130"/>
        <v>7896119.5999999996</v>
      </c>
      <c r="G125" s="36">
        <f>G126+G135+G131</f>
        <v>4106302.8</v>
      </c>
      <c r="H125" s="36">
        <f>H126+H135+H131</f>
        <v>3408871.3</v>
      </c>
      <c r="I125" s="36">
        <f>I126+I135+I131</f>
        <v>380945.5</v>
      </c>
      <c r="J125" s="36">
        <f t="shared" si="146"/>
        <v>5014314.5999999996</v>
      </c>
      <c r="K125" s="36">
        <f>K126+K135+K131</f>
        <v>2005689.2</v>
      </c>
      <c r="L125" s="36">
        <f>L126+L135+L131</f>
        <v>2637220.1</v>
      </c>
      <c r="M125" s="36">
        <f>M126+M135+M131</f>
        <v>371405.3</v>
      </c>
      <c r="N125" s="36">
        <f t="shared" si="144"/>
        <v>7531191.7999999998</v>
      </c>
      <c r="O125" s="36">
        <f>O126+O135+O131</f>
        <v>3169722.5</v>
      </c>
      <c r="P125" s="36">
        <f>P126+P135+P131</f>
        <v>4088469.3</v>
      </c>
      <c r="Q125" s="36">
        <f>Q126+Q135+Q131</f>
        <v>273000</v>
      </c>
      <c r="R125" s="36">
        <f t="shared" si="145"/>
        <v>4838849.4000000004</v>
      </c>
      <c r="S125" s="36">
        <f>S126+S135+S131</f>
        <v>1872152.5</v>
      </c>
      <c r="T125" s="36">
        <f>T126+T135+T131</f>
        <v>2693696.9</v>
      </c>
      <c r="U125" s="36">
        <f>U126+U135+U131</f>
        <v>273000</v>
      </c>
      <c r="V125" s="37">
        <f t="shared" si="86"/>
        <v>0.63500000000000001</v>
      </c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</row>
    <row r="126" spans="1:101" ht="48.75" customHeight="1">
      <c r="A126" s="7" t="s">
        <v>72</v>
      </c>
      <c r="B126" s="20" t="s">
        <v>205</v>
      </c>
      <c r="C126" s="47" t="s">
        <v>12</v>
      </c>
      <c r="D126" s="47" t="s">
        <v>12</v>
      </c>
      <c r="E126" s="47" t="s">
        <v>12</v>
      </c>
      <c r="F126" s="22">
        <f t="shared" si="130"/>
        <v>7388041.7999999998</v>
      </c>
      <c r="G126" s="22">
        <f>SUM(G128:G130)</f>
        <v>3677403.8</v>
      </c>
      <c r="H126" s="22">
        <f>SUM(H128:H130)</f>
        <v>3329692.5</v>
      </c>
      <c r="I126" s="22">
        <f>SUM(I128:I130)</f>
        <v>380945.5</v>
      </c>
      <c r="J126" s="22">
        <f>K126+L126+M126</f>
        <v>4800592.3</v>
      </c>
      <c r="K126" s="22">
        <f>SUM(K129:K130)</f>
        <v>1809920.6</v>
      </c>
      <c r="L126" s="22">
        <f>SUM(L128:L130)</f>
        <v>2619266.4</v>
      </c>
      <c r="M126" s="22">
        <f>SUM(M129:M130)</f>
        <v>371405.3</v>
      </c>
      <c r="N126" s="22">
        <f t="shared" si="144"/>
        <v>7184858</v>
      </c>
      <c r="O126" s="22">
        <f>SUM(O128:O130)</f>
        <v>2874587.8</v>
      </c>
      <c r="P126" s="22">
        <f>SUM(P128:P130)</f>
        <v>4037270.2</v>
      </c>
      <c r="Q126" s="22">
        <f t="shared" ref="Q126" si="154">SUM(Q128:Q130)</f>
        <v>273000</v>
      </c>
      <c r="R126" s="22">
        <f t="shared" si="145"/>
        <v>4612780.8</v>
      </c>
      <c r="S126" s="22">
        <f>SUM(S128:S130)</f>
        <v>1691152.5</v>
      </c>
      <c r="T126" s="22">
        <f t="shared" ref="T126:U126" si="155">SUM(T128:T130)</f>
        <v>2648628.2999999998</v>
      </c>
      <c r="U126" s="22">
        <f t="shared" si="155"/>
        <v>273000</v>
      </c>
      <c r="V126" s="29">
        <f t="shared" si="86"/>
        <v>0.65</v>
      </c>
    </row>
    <row r="127" spans="1:101" ht="18.75">
      <c r="A127" s="10"/>
      <c r="B127" s="23" t="s">
        <v>14</v>
      </c>
      <c r="C127" s="46"/>
      <c r="D127" s="46"/>
      <c r="E127" s="46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9"/>
    </row>
    <row r="128" spans="1:101" ht="102.75" customHeight="1">
      <c r="A128" s="10"/>
      <c r="B128" s="23" t="s">
        <v>305</v>
      </c>
      <c r="C128" s="46" t="s">
        <v>204</v>
      </c>
      <c r="D128" s="66" t="s">
        <v>73</v>
      </c>
      <c r="E128" s="65" t="s">
        <v>306</v>
      </c>
      <c r="F128" s="22">
        <f t="shared" si="130"/>
        <v>684615</v>
      </c>
      <c r="G128" s="58">
        <v>0</v>
      </c>
      <c r="H128" s="58">
        <v>684615</v>
      </c>
      <c r="I128" s="22"/>
      <c r="J128" s="22">
        <f>SUM(K128:M128)</f>
        <v>542973.6</v>
      </c>
      <c r="K128" s="58"/>
      <c r="L128" s="58">
        <v>542973.6</v>
      </c>
      <c r="M128" s="58"/>
      <c r="N128" s="22">
        <f t="shared" ref="N128:N130" si="156">O128+P128+Q128</f>
        <v>0</v>
      </c>
      <c r="O128" s="22"/>
      <c r="P128" s="22"/>
      <c r="Q128" s="22"/>
      <c r="R128" s="22"/>
      <c r="S128" s="22"/>
      <c r="T128" s="22"/>
      <c r="U128" s="22"/>
      <c r="V128" s="29">
        <f t="shared" si="86"/>
        <v>0.79300000000000004</v>
      </c>
    </row>
    <row r="129" spans="1:101" ht="108" customHeight="1">
      <c r="A129" s="30"/>
      <c r="B129" s="32" t="s">
        <v>175</v>
      </c>
      <c r="C129" s="27" t="s">
        <v>204</v>
      </c>
      <c r="D129" s="27" t="s">
        <v>73</v>
      </c>
      <c r="E129" s="26" t="s">
        <v>120</v>
      </c>
      <c r="F129" s="22">
        <f t="shared" si="130"/>
        <v>1087692.3</v>
      </c>
      <c r="G129" s="58">
        <v>707000</v>
      </c>
      <c r="H129" s="58"/>
      <c r="I129" s="58">
        <v>380692.3</v>
      </c>
      <c r="J129" s="22">
        <f t="shared" si="146"/>
        <v>684975.5</v>
      </c>
      <c r="K129" s="58">
        <v>313667</v>
      </c>
      <c r="L129" s="58"/>
      <c r="M129" s="58">
        <v>371308.5</v>
      </c>
      <c r="N129" s="22">
        <f t="shared" si="156"/>
        <v>367015</v>
      </c>
      <c r="O129" s="58">
        <v>94015</v>
      </c>
      <c r="P129" s="58"/>
      <c r="Q129" s="58">
        <v>273000</v>
      </c>
      <c r="R129" s="22">
        <f t="shared" ref="R129:R130" si="157">S129+T129+U129</f>
        <v>367015</v>
      </c>
      <c r="S129" s="58">
        <v>94015</v>
      </c>
      <c r="T129" s="58"/>
      <c r="U129" s="58">
        <v>273000</v>
      </c>
      <c r="V129" s="29">
        <f t="shared" si="86"/>
        <v>0.63</v>
      </c>
    </row>
    <row r="130" spans="1:101" ht="105" customHeight="1">
      <c r="A130" s="30"/>
      <c r="B130" s="32" t="s">
        <v>202</v>
      </c>
      <c r="C130" s="27" t="s">
        <v>204</v>
      </c>
      <c r="D130" s="27" t="s">
        <v>73</v>
      </c>
      <c r="E130" s="26" t="s">
        <v>203</v>
      </c>
      <c r="F130" s="22">
        <f t="shared" si="130"/>
        <v>5615734.5</v>
      </c>
      <c r="G130" s="58">
        <v>2970403.79</v>
      </c>
      <c r="H130" s="58">
        <v>2645077.5</v>
      </c>
      <c r="I130" s="58">
        <v>253.2</v>
      </c>
      <c r="J130" s="22">
        <f t="shared" si="146"/>
        <v>3572643.2</v>
      </c>
      <c r="K130" s="58">
        <v>1496253.56</v>
      </c>
      <c r="L130" s="58">
        <v>2076292.84</v>
      </c>
      <c r="M130" s="58">
        <v>96.8</v>
      </c>
      <c r="N130" s="22">
        <f t="shared" si="156"/>
        <v>6817843</v>
      </c>
      <c r="O130" s="58">
        <v>2780572.8</v>
      </c>
      <c r="P130" s="58">
        <v>4037270.2</v>
      </c>
      <c r="Q130" s="22"/>
      <c r="R130" s="22">
        <f t="shared" si="157"/>
        <v>4245765.8</v>
      </c>
      <c r="S130" s="22">
        <v>1597137.5</v>
      </c>
      <c r="T130" s="22">
        <v>2648628.2999999998</v>
      </c>
      <c r="U130" s="22"/>
      <c r="V130" s="29">
        <f t="shared" si="86"/>
        <v>0.63600000000000001</v>
      </c>
    </row>
    <row r="131" spans="1:101" ht="36.75" customHeight="1">
      <c r="A131" s="7" t="s">
        <v>135</v>
      </c>
      <c r="B131" s="20" t="s">
        <v>206</v>
      </c>
      <c r="C131" s="28" t="s">
        <v>12</v>
      </c>
      <c r="D131" s="28" t="s">
        <v>12</v>
      </c>
      <c r="E131" s="28" t="s">
        <v>12</v>
      </c>
      <c r="F131" s="22">
        <f t="shared" si="130"/>
        <v>275017.40000000002</v>
      </c>
      <c r="G131" s="22">
        <f>SUM(G133:G134)</f>
        <v>195838.6</v>
      </c>
      <c r="H131" s="22">
        <f t="shared" ref="H131:M131" si="158">SUM(H133:H134)</f>
        <v>79178.8</v>
      </c>
      <c r="I131" s="22">
        <f t="shared" si="158"/>
        <v>0</v>
      </c>
      <c r="J131" s="22">
        <f t="shared" si="158"/>
        <v>87467.3</v>
      </c>
      <c r="K131" s="22">
        <f t="shared" si="158"/>
        <v>69513.600000000006</v>
      </c>
      <c r="L131" s="22">
        <f t="shared" si="158"/>
        <v>17953.7</v>
      </c>
      <c r="M131" s="22">
        <f t="shared" si="158"/>
        <v>0</v>
      </c>
      <c r="N131" s="22">
        <f t="shared" ref="N131" si="159">O131+P131+Q131</f>
        <v>171953.8</v>
      </c>
      <c r="O131" s="22">
        <f>SUM(O133:O134)</f>
        <v>120754.7</v>
      </c>
      <c r="P131" s="22">
        <f t="shared" ref="P131:Q131" si="160">SUM(P133:P134)</f>
        <v>51199.1</v>
      </c>
      <c r="Q131" s="22">
        <f t="shared" si="160"/>
        <v>0</v>
      </c>
      <c r="R131" s="22">
        <f t="shared" ref="R131" si="161">S131+T131+U131</f>
        <v>45068.6</v>
      </c>
      <c r="S131" s="22">
        <f>SUM(S133:S134)</f>
        <v>0</v>
      </c>
      <c r="T131" s="22">
        <f t="shared" ref="T131:U131" si="162">SUM(T133:T134)</f>
        <v>45068.6</v>
      </c>
      <c r="U131" s="22">
        <f t="shared" si="162"/>
        <v>0</v>
      </c>
      <c r="V131" s="29">
        <f t="shared" si="86"/>
        <v>0.318</v>
      </c>
    </row>
    <row r="132" spans="1:101" ht="18.75">
      <c r="A132" s="10"/>
      <c r="B132" s="23" t="s">
        <v>14</v>
      </c>
      <c r="C132" s="46"/>
      <c r="D132" s="46"/>
      <c r="E132" s="46"/>
      <c r="F132" s="22"/>
      <c r="G132" s="58"/>
      <c r="H132" s="58"/>
      <c r="I132" s="58"/>
      <c r="J132" s="22"/>
      <c r="K132" s="58"/>
      <c r="L132" s="58"/>
      <c r="M132" s="58"/>
      <c r="N132" s="22"/>
      <c r="O132" s="58"/>
      <c r="P132" s="58"/>
      <c r="Q132" s="58"/>
      <c r="R132" s="22"/>
      <c r="S132" s="58"/>
      <c r="T132" s="58"/>
      <c r="U132" s="58"/>
      <c r="V132" s="29"/>
    </row>
    <row r="133" spans="1:101" ht="120.75" customHeight="1">
      <c r="A133" s="10"/>
      <c r="B133" s="53" t="s">
        <v>307</v>
      </c>
      <c r="C133" s="65" t="s">
        <v>204</v>
      </c>
      <c r="D133" s="68" t="s">
        <v>73</v>
      </c>
      <c r="E133" s="65" t="s">
        <v>308</v>
      </c>
      <c r="F133" s="22">
        <f t="shared" si="130"/>
        <v>79178.8</v>
      </c>
      <c r="G133" s="58"/>
      <c r="H133" s="58">
        <v>79178.8</v>
      </c>
      <c r="I133" s="58"/>
      <c r="J133" s="22">
        <f>SUM(K133:M133)</f>
        <v>17953.7</v>
      </c>
      <c r="K133" s="58"/>
      <c r="L133" s="58">
        <v>17953.7</v>
      </c>
      <c r="M133" s="58"/>
      <c r="N133" s="22">
        <f t="shared" ref="N133:N135" si="163">O133+P133+Q133</f>
        <v>51199.1</v>
      </c>
      <c r="O133" s="58"/>
      <c r="P133" s="58">
        <v>51199.1</v>
      </c>
      <c r="Q133" s="58"/>
      <c r="R133" s="22">
        <f t="shared" ref="R133:R135" si="164">S133+T133+U133</f>
        <v>45068.6</v>
      </c>
      <c r="S133" s="58"/>
      <c r="T133" s="58">
        <v>45068.6</v>
      </c>
      <c r="U133" s="58"/>
      <c r="V133" s="29">
        <f t="shared" si="86"/>
        <v>0.22700000000000001</v>
      </c>
    </row>
    <row r="134" spans="1:101" ht="99.75" customHeight="1">
      <c r="A134" s="30"/>
      <c r="B134" s="32" t="s">
        <v>175</v>
      </c>
      <c r="C134" s="26" t="s">
        <v>204</v>
      </c>
      <c r="D134" s="27" t="s">
        <v>73</v>
      </c>
      <c r="E134" s="26" t="s">
        <v>161</v>
      </c>
      <c r="F134" s="22">
        <f t="shared" si="130"/>
        <v>195838.6</v>
      </c>
      <c r="G134" s="58">
        <v>195838.59</v>
      </c>
      <c r="H134" s="58"/>
      <c r="I134" s="58"/>
      <c r="J134" s="22">
        <f t="shared" ref="J134:J135" si="165">K134+L134+M134</f>
        <v>69513.600000000006</v>
      </c>
      <c r="K134" s="58">
        <v>69513.64</v>
      </c>
      <c r="L134" s="58"/>
      <c r="M134" s="58"/>
      <c r="N134" s="22">
        <f t="shared" si="163"/>
        <v>120754.7</v>
      </c>
      <c r="O134" s="58">
        <v>120754.7</v>
      </c>
      <c r="P134" s="58"/>
      <c r="Q134" s="58"/>
      <c r="R134" s="22">
        <f t="shared" si="164"/>
        <v>0</v>
      </c>
      <c r="S134" s="58"/>
      <c r="T134" s="58"/>
      <c r="U134" s="58"/>
      <c r="V134" s="29">
        <f t="shared" si="86"/>
        <v>0.35499999999999998</v>
      </c>
    </row>
    <row r="135" spans="1:101" s="5" customFormat="1" ht="38.25" customHeight="1">
      <c r="A135" s="19" t="s">
        <v>139</v>
      </c>
      <c r="B135" s="39" t="s">
        <v>207</v>
      </c>
      <c r="C135" s="21" t="s">
        <v>12</v>
      </c>
      <c r="D135" s="21" t="s">
        <v>12</v>
      </c>
      <c r="E135" s="21" t="s">
        <v>12</v>
      </c>
      <c r="F135" s="22">
        <f t="shared" si="130"/>
        <v>233060.4</v>
      </c>
      <c r="G135" s="22">
        <f>SUM(G137:G140)</f>
        <v>233060.4</v>
      </c>
      <c r="H135" s="22">
        <f t="shared" ref="H135:I135" si="166">SUM(H137:H140)</f>
        <v>0</v>
      </c>
      <c r="I135" s="22">
        <f t="shared" si="166"/>
        <v>0</v>
      </c>
      <c r="J135" s="22">
        <f t="shared" si="165"/>
        <v>126255</v>
      </c>
      <c r="K135" s="22">
        <f>SUM(K137:K140)</f>
        <v>126255</v>
      </c>
      <c r="L135" s="22">
        <f>SUM(L138:L140)</f>
        <v>0</v>
      </c>
      <c r="M135" s="22">
        <f>SUM(M138:M140)</f>
        <v>0</v>
      </c>
      <c r="N135" s="22">
        <f t="shared" si="163"/>
        <v>174380</v>
      </c>
      <c r="O135" s="22">
        <f>SUM(O137:O140)</f>
        <v>174380</v>
      </c>
      <c r="P135" s="22">
        <f t="shared" ref="P135:Q135" si="167">SUM(P137:P140)</f>
        <v>0</v>
      </c>
      <c r="Q135" s="22">
        <f t="shared" si="167"/>
        <v>0</v>
      </c>
      <c r="R135" s="22">
        <f t="shared" si="164"/>
        <v>181000</v>
      </c>
      <c r="S135" s="22">
        <f>SUM(S137:S140)</f>
        <v>181000</v>
      </c>
      <c r="T135" s="22">
        <f t="shared" ref="T135:U135" si="168">SUM(T137:T140)</f>
        <v>0</v>
      </c>
      <c r="U135" s="22">
        <f t="shared" si="168"/>
        <v>0</v>
      </c>
      <c r="V135" s="29">
        <f t="shared" si="86"/>
        <v>0.54200000000000004</v>
      </c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</row>
    <row r="136" spans="1:101" ht="22.5" customHeight="1">
      <c r="A136" s="10"/>
      <c r="B136" s="23" t="s">
        <v>14</v>
      </c>
      <c r="C136" s="46"/>
      <c r="D136" s="46"/>
      <c r="E136" s="46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9"/>
    </row>
    <row r="137" spans="1:101" ht="101.25" customHeight="1">
      <c r="A137" s="10"/>
      <c r="B137" s="53" t="s">
        <v>276</v>
      </c>
      <c r="C137" s="66" t="s">
        <v>204</v>
      </c>
      <c r="D137" s="66" t="s">
        <v>73</v>
      </c>
      <c r="E137" s="65" t="s">
        <v>275</v>
      </c>
      <c r="F137" s="22">
        <f t="shared" si="130"/>
        <v>50000</v>
      </c>
      <c r="G137" s="58">
        <v>50000</v>
      </c>
      <c r="H137" s="22"/>
      <c r="I137" s="22"/>
      <c r="J137" s="22">
        <f>SUM(K137:M137)</f>
        <v>12413.5</v>
      </c>
      <c r="K137" s="58">
        <v>12413.53</v>
      </c>
      <c r="L137" s="22"/>
      <c r="M137" s="22"/>
      <c r="N137" s="22">
        <f t="shared" ref="N137:N142" si="169">O137+P137+Q137</f>
        <v>0</v>
      </c>
      <c r="O137" s="22"/>
      <c r="P137" s="22"/>
      <c r="Q137" s="22"/>
      <c r="R137" s="22">
        <f t="shared" ref="R137:R142" si="170">S137+T137+U137</f>
        <v>0</v>
      </c>
      <c r="S137" s="22"/>
      <c r="T137" s="22"/>
      <c r="U137" s="22"/>
      <c r="V137" s="29">
        <f t="shared" si="86"/>
        <v>0.248</v>
      </c>
    </row>
    <row r="138" spans="1:101" ht="56.25" customHeight="1">
      <c r="A138" s="30"/>
      <c r="B138" s="32" t="s">
        <v>175</v>
      </c>
      <c r="C138" s="26" t="s">
        <v>177</v>
      </c>
      <c r="D138" s="27" t="s">
        <v>15</v>
      </c>
      <c r="E138" s="26" t="s">
        <v>134</v>
      </c>
      <c r="F138" s="22">
        <f t="shared" si="130"/>
        <v>367.5</v>
      </c>
      <c r="G138" s="58">
        <v>367.5</v>
      </c>
      <c r="H138" s="58"/>
      <c r="I138" s="58"/>
      <c r="J138" s="22">
        <f t="shared" ref="J138:J142" si="171">K138+L138+M138</f>
        <v>225.1</v>
      </c>
      <c r="K138" s="58">
        <v>225.07</v>
      </c>
      <c r="L138" s="58"/>
      <c r="M138" s="58"/>
      <c r="N138" s="22">
        <f t="shared" si="169"/>
        <v>367.5</v>
      </c>
      <c r="O138" s="58">
        <v>367.5</v>
      </c>
      <c r="P138" s="58"/>
      <c r="Q138" s="58"/>
      <c r="R138" s="22">
        <f t="shared" si="170"/>
        <v>0</v>
      </c>
      <c r="S138" s="58"/>
      <c r="T138" s="58"/>
      <c r="U138" s="58"/>
      <c r="V138" s="29">
        <f t="shared" si="86"/>
        <v>0.61299999999999999</v>
      </c>
    </row>
    <row r="139" spans="1:101" ht="77.25" customHeight="1">
      <c r="A139" s="30"/>
      <c r="B139" s="32" t="s">
        <v>175</v>
      </c>
      <c r="C139" s="26" t="s">
        <v>195</v>
      </c>
      <c r="D139" s="27" t="s">
        <v>43</v>
      </c>
      <c r="E139" s="65" t="s">
        <v>134</v>
      </c>
      <c r="F139" s="22">
        <f t="shared" si="130"/>
        <v>3012.5</v>
      </c>
      <c r="G139" s="58">
        <v>3012.5</v>
      </c>
      <c r="H139" s="58"/>
      <c r="I139" s="58"/>
      <c r="J139" s="22">
        <f t="shared" si="171"/>
        <v>2478.1</v>
      </c>
      <c r="K139" s="58">
        <v>2478.1</v>
      </c>
      <c r="L139" s="58"/>
      <c r="M139" s="58"/>
      <c r="N139" s="22">
        <f t="shared" si="169"/>
        <v>3012.5</v>
      </c>
      <c r="O139" s="58">
        <v>3012.5</v>
      </c>
      <c r="P139" s="58"/>
      <c r="Q139" s="58"/>
      <c r="R139" s="22">
        <f t="shared" si="170"/>
        <v>0</v>
      </c>
      <c r="S139" s="58"/>
      <c r="T139" s="58"/>
      <c r="U139" s="58"/>
      <c r="V139" s="29">
        <f t="shared" si="86"/>
        <v>0.82299999999999995</v>
      </c>
    </row>
    <row r="140" spans="1:101" ht="94.5" customHeight="1">
      <c r="A140" s="30"/>
      <c r="B140" s="32" t="s">
        <v>175</v>
      </c>
      <c r="C140" s="26" t="s">
        <v>204</v>
      </c>
      <c r="D140" s="27" t="s">
        <v>73</v>
      </c>
      <c r="E140" s="26" t="s">
        <v>134</v>
      </c>
      <c r="F140" s="22">
        <f t="shared" si="130"/>
        <v>179680.4</v>
      </c>
      <c r="G140" s="58">
        <v>179680.42</v>
      </c>
      <c r="H140" s="58"/>
      <c r="I140" s="58"/>
      <c r="J140" s="22">
        <f t="shared" si="171"/>
        <v>111138.3</v>
      </c>
      <c r="K140" s="58">
        <v>111138.31</v>
      </c>
      <c r="L140" s="58"/>
      <c r="M140" s="58"/>
      <c r="N140" s="22">
        <f t="shared" si="169"/>
        <v>171000</v>
      </c>
      <c r="O140" s="58">
        <v>171000</v>
      </c>
      <c r="P140" s="58"/>
      <c r="Q140" s="58"/>
      <c r="R140" s="22">
        <f t="shared" si="170"/>
        <v>181000</v>
      </c>
      <c r="S140" s="58">
        <v>181000</v>
      </c>
      <c r="T140" s="58"/>
      <c r="U140" s="58"/>
      <c r="V140" s="29">
        <f t="shared" si="86"/>
        <v>0.61899999999999999</v>
      </c>
    </row>
    <row r="141" spans="1:101" s="54" customFormat="1" ht="28.5" customHeight="1">
      <c r="A141" s="14" t="s">
        <v>74</v>
      </c>
      <c r="B141" s="15" t="s">
        <v>75</v>
      </c>
      <c r="C141" s="16" t="s">
        <v>12</v>
      </c>
      <c r="D141" s="16" t="s">
        <v>12</v>
      </c>
      <c r="E141" s="16" t="s">
        <v>12</v>
      </c>
      <c r="F141" s="36">
        <f>G141+H141+I141</f>
        <v>491462.5</v>
      </c>
      <c r="G141" s="36">
        <f>G142+G157+G162</f>
        <v>115392.1</v>
      </c>
      <c r="H141" s="36">
        <f>H142+H157+H162</f>
        <v>364456.8</v>
      </c>
      <c r="I141" s="36">
        <f>I142+I157+I162</f>
        <v>11613.6</v>
      </c>
      <c r="J141" s="36">
        <f t="shared" si="171"/>
        <v>308481.8</v>
      </c>
      <c r="K141" s="36">
        <f>K142+K157+K162</f>
        <v>60023.6</v>
      </c>
      <c r="L141" s="36">
        <f>L142+L157+L162</f>
        <v>242881.7</v>
      </c>
      <c r="M141" s="36">
        <f>M142+M157+M162</f>
        <v>5576.5</v>
      </c>
      <c r="N141" s="36">
        <f t="shared" si="169"/>
        <v>440664.8</v>
      </c>
      <c r="O141" s="36">
        <f>O142+O157+O162</f>
        <v>41665.5</v>
      </c>
      <c r="P141" s="36">
        <f>P142+P157+P162</f>
        <v>398240.5</v>
      </c>
      <c r="Q141" s="36">
        <f>Q142+Q157+Q162</f>
        <v>758.8</v>
      </c>
      <c r="R141" s="36">
        <f t="shared" si="170"/>
        <v>0</v>
      </c>
      <c r="S141" s="36">
        <f>S142+S157+S162</f>
        <v>0</v>
      </c>
      <c r="T141" s="36">
        <f>T142+T157+T162</f>
        <v>0</v>
      </c>
      <c r="U141" s="36">
        <f>U142+U157+U162</f>
        <v>0</v>
      </c>
      <c r="V141" s="37">
        <f t="shared" si="86"/>
        <v>0.628</v>
      </c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</row>
    <row r="142" spans="1:101" ht="35.25" customHeight="1">
      <c r="A142" s="7" t="s">
        <v>76</v>
      </c>
      <c r="B142" s="20" t="s">
        <v>77</v>
      </c>
      <c r="C142" s="28" t="s">
        <v>12</v>
      </c>
      <c r="D142" s="28" t="s">
        <v>12</v>
      </c>
      <c r="E142" s="28" t="s">
        <v>12</v>
      </c>
      <c r="F142" s="22">
        <f t="shared" si="130"/>
        <v>468283.2</v>
      </c>
      <c r="G142" s="22">
        <f>SUM(G144:G156)</f>
        <v>93412.800000000003</v>
      </c>
      <c r="H142" s="22">
        <f t="shared" ref="H142" si="172">SUM(H144:H156)</f>
        <v>363256.8</v>
      </c>
      <c r="I142" s="22">
        <f>SUM(I144:I156)</f>
        <v>11613.6</v>
      </c>
      <c r="J142" s="22">
        <f t="shared" si="171"/>
        <v>285305.09999999998</v>
      </c>
      <c r="K142" s="22">
        <f>SUM(K145:K156)</f>
        <v>38046.9</v>
      </c>
      <c r="L142" s="22">
        <f>SUM(L144:L156)</f>
        <v>241681.7</v>
      </c>
      <c r="M142" s="22">
        <f t="shared" ref="M142" si="173">SUM(M145:M156)</f>
        <v>5576.5</v>
      </c>
      <c r="N142" s="22">
        <f t="shared" si="169"/>
        <v>425285.5</v>
      </c>
      <c r="O142" s="22">
        <f>SUM(O144:O156)</f>
        <v>27486.2</v>
      </c>
      <c r="P142" s="22">
        <f>SUM(P144:P156)</f>
        <v>397040.5</v>
      </c>
      <c r="Q142" s="22">
        <f t="shared" ref="Q142" si="174">SUM(Q144:Q156)</f>
        <v>758.8</v>
      </c>
      <c r="R142" s="22">
        <f t="shared" si="170"/>
        <v>0</v>
      </c>
      <c r="S142" s="22">
        <f>SUM(S144:S156)</f>
        <v>0</v>
      </c>
      <c r="T142" s="22">
        <f t="shared" ref="T142:U142" si="175">SUM(T144:T156)</f>
        <v>0</v>
      </c>
      <c r="U142" s="22">
        <f t="shared" si="175"/>
        <v>0</v>
      </c>
      <c r="V142" s="29">
        <f t="shared" si="86"/>
        <v>0.60899999999999999</v>
      </c>
    </row>
    <row r="143" spans="1:101" ht="18.75">
      <c r="A143" s="10"/>
      <c r="B143" s="23" t="s">
        <v>14</v>
      </c>
      <c r="C143" s="46"/>
      <c r="D143" s="46"/>
      <c r="E143" s="46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9"/>
    </row>
    <row r="144" spans="1:101" ht="76.5" customHeight="1">
      <c r="A144" s="10"/>
      <c r="B144" s="53" t="s">
        <v>310</v>
      </c>
      <c r="C144" s="66" t="s">
        <v>212</v>
      </c>
      <c r="D144" s="66" t="s">
        <v>78</v>
      </c>
      <c r="E144" s="65" t="s">
        <v>309</v>
      </c>
      <c r="F144" s="22">
        <f t="shared" si="130"/>
        <v>15000</v>
      </c>
      <c r="G144" s="58"/>
      <c r="H144" s="58">
        <v>15000</v>
      </c>
      <c r="I144" s="22"/>
      <c r="J144" s="22">
        <f>SUM(K144:M144)</f>
        <v>12254.7</v>
      </c>
      <c r="K144" s="58"/>
      <c r="L144" s="58">
        <v>12254.74</v>
      </c>
      <c r="M144" s="22"/>
      <c r="N144" s="22">
        <f t="shared" ref="N144:N154" si="176">O144+P144+Q144</f>
        <v>0</v>
      </c>
      <c r="O144" s="22"/>
      <c r="P144" s="22"/>
      <c r="Q144" s="22"/>
      <c r="R144" s="22">
        <f t="shared" ref="R144:R154" si="177">S144+T144+U144</f>
        <v>0</v>
      </c>
      <c r="S144" s="22"/>
      <c r="T144" s="22"/>
      <c r="U144" s="22"/>
      <c r="V144" s="29">
        <f t="shared" si="86"/>
        <v>0.81699999999999995</v>
      </c>
    </row>
    <row r="145" spans="1:22" ht="37.5" customHeight="1">
      <c r="A145" s="30"/>
      <c r="B145" s="32" t="s">
        <v>116</v>
      </c>
      <c r="C145" s="27" t="s">
        <v>192</v>
      </c>
      <c r="D145" s="27" t="s">
        <v>115</v>
      </c>
      <c r="E145" s="26" t="s">
        <v>117</v>
      </c>
      <c r="F145" s="22">
        <f t="shared" si="130"/>
        <v>185886.1</v>
      </c>
      <c r="G145" s="58">
        <v>5576.6</v>
      </c>
      <c r="H145" s="58">
        <v>180309.5</v>
      </c>
      <c r="I145" s="22"/>
      <c r="J145" s="22">
        <f t="shared" ref="J145:J153" si="178">K145+L145+M145</f>
        <v>149629.70000000001</v>
      </c>
      <c r="K145" s="58">
        <v>4488.8999999999996</v>
      </c>
      <c r="L145" s="58">
        <v>145140.79999999999</v>
      </c>
      <c r="M145" s="22"/>
      <c r="N145" s="22">
        <f t="shared" si="176"/>
        <v>254557.4</v>
      </c>
      <c r="O145" s="58">
        <v>7636.7</v>
      </c>
      <c r="P145" s="22">
        <v>246920.7</v>
      </c>
      <c r="Q145" s="22"/>
      <c r="R145" s="22">
        <f t="shared" si="177"/>
        <v>0</v>
      </c>
      <c r="S145" s="22"/>
      <c r="T145" s="22"/>
      <c r="U145" s="22"/>
      <c r="V145" s="29">
        <f t="shared" si="86"/>
        <v>0.80500000000000005</v>
      </c>
    </row>
    <row r="146" spans="1:22" ht="36.75" customHeight="1">
      <c r="A146" s="30"/>
      <c r="B146" s="32" t="s">
        <v>208</v>
      </c>
      <c r="C146" s="26" t="s">
        <v>178</v>
      </c>
      <c r="D146" s="27" t="s">
        <v>16</v>
      </c>
      <c r="E146" s="26" t="s">
        <v>210</v>
      </c>
      <c r="F146" s="22">
        <f t="shared" si="130"/>
        <v>26629.5</v>
      </c>
      <c r="G146" s="58">
        <v>3288.8</v>
      </c>
      <c r="H146" s="58">
        <v>22009.200000000001</v>
      </c>
      <c r="I146" s="58">
        <v>1331.5</v>
      </c>
      <c r="J146" s="22">
        <f t="shared" si="178"/>
        <v>9665.7000000000007</v>
      </c>
      <c r="K146" s="58">
        <v>1193.72</v>
      </c>
      <c r="L146" s="58">
        <v>7988.71</v>
      </c>
      <c r="M146" s="58">
        <v>483.3</v>
      </c>
      <c r="N146" s="22">
        <f t="shared" si="176"/>
        <v>50706.7</v>
      </c>
      <c r="O146" s="58">
        <v>6591.9</v>
      </c>
      <c r="P146" s="58">
        <v>44114.8</v>
      </c>
      <c r="Q146" s="58"/>
      <c r="R146" s="22">
        <f t="shared" si="177"/>
        <v>0</v>
      </c>
      <c r="S146" s="58"/>
      <c r="T146" s="58"/>
      <c r="U146" s="58"/>
      <c r="V146" s="29">
        <f t="shared" si="86"/>
        <v>0.36299999999999999</v>
      </c>
    </row>
    <row r="147" spans="1:22" ht="36.75" customHeight="1">
      <c r="A147" s="30"/>
      <c r="B147" s="32" t="s">
        <v>278</v>
      </c>
      <c r="C147" s="26" t="s">
        <v>178</v>
      </c>
      <c r="D147" s="27" t="s">
        <v>16</v>
      </c>
      <c r="E147" s="26" t="s">
        <v>277</v>
      </c>
      <c r="F147" s="22">
        <f t="shared" si="130"/>
        <v>61634.6</v>
      </c>
      <c r="G147" s="58">
        <v>7865.07</v>
      </c>
      <c r="H147" s="58">
        <v>52635.4</v>
      </c>
      <c r="I147" s="58">
        <v>1134.0999999999999</v>
      </c>
      <c r="J147" s="22">
        <f t="shared" si="178"/>
        <v>10291.1</v>
      </c>
      <c r="K147" s="58">
        <v>1337.8</v>
      </c>
      <c r="L147" s="58">
        <v>8953.2999999999993</v>
      </c>
      <c r="M147" s="58"/>
      <c r="N147" s="22">
        <f t="shared" si="176"/>
        <v>7994.9</v>
      </c>
      <c r="O147" s="58">
        <v>7991.85</v>
      </c>
      <c r="P147" s="58">
        <v>3</v>
      </c>
      <c r="Q147" s="58">
        <v>0</v>
      </c>
      <c r="R147" s="22">
        <f t="shared" si="177"/>
        <v>0</v>
      </c>
      <c r="S147" s="58"/>
      <c r="T147" s="58"/>
      <c r="U147" s="58"/>
      <c r="V147" s="29">
        <f t="shared" si="86"/>
        <v>0.16700000000000001</v>
      </c>
    </row>
    <row r="148" spans="1:22" ht="36.75" customHeight="1">
      <c r="A148" s="30"/>
      <c r="B148" s="32" t="s">
        <v>317</v>
      </c>
      <c r="C148" s="26" t="s">
        <v>178</v>
      </c>
      <c r="D148" s="27" t="s">
        <v>16</v>
      </c>
      <c r="E148" s="26" t="s">
        <v>316</v>
      </c>
      <c r="F148" s="22">
        <f t="shared" si="130"/>
        <v>105.9</v>
      </c>
      <c r="G148" s="58">
        <v>105.86</v>
      </c>
      <c r="H148" s="58"/>
      <c r="I148" s="58"/>
      <c r="J148" s="22">
        <f t="shared" si="178"/>
        <v>0</v>
      </c>
      <c r="K148" s="58"/>
      <c r="L148" s="58"/>
      <c r="M148" s="58"/>
      <c r="N148" s="22">
        <f t="shared" si="176"/>
        <v>0</v>
      </c>
      <c r="O148" s="58"/>
      <c r="P148" s="58"/>
      <c r="Q148" s="58"/>
      <c r="R148" s="22">
        <f t="shared" si="177"/>
        <v>0</v>
      </c>
      <c r="S148" s="58"/>
      <c r="T148" s="58"/>
      <c r="U148" s="58"/>
      <c r="V148" s="29">
        <f t="shared" ref="V148:V199" si="179">J148/F148</f>
        <v>0</v>
      </c>
    </row>
    <row r="149" spans="1:22" ht="96" customHeight="1">
      <c r="A149" s="30"/>
      <c r="B149" s="32" t="s">
        <v>153</v>
      </c>
      <c r="C149" s="26" t="s">
        <v>212</v>
      </c>
      <c r="D149" s="27" t="s">
        <v>78</v>
      </c>
      <c r="E149" s="26" t="s">
        <v>152</v>
      </c>
      <c r="F149" s="22">
        <f t="shared" si="130"/>
        <v>0</v>
      </c>
      <c r="G149" s="58">
        <v>0</v>
      </c>
      <c r="H149" s="58">
        <v>0</v>
      </c>
      <c r="I149" s="58"/>
      <c r="J149" s="22">
        <f t="shared" si="178"/>
        <v>0</v>
      </c>
      <c r="K149" s="58"/>
      <c r="L149" s="58"/>
      <c r="M149" s="58"/>
      <c r="N149" s="22">
        <f t="shared" si="176"/>
        <v>18657.900000000001</v>
      </c>
      <c r="O149" s="58">
        <v>1492.6</v>
      </c>
      <c r="P149" s="58">
        <v>17165.3</v>
      </c>
      <c r="Q149" s="58"/>
      <c r="R149" s="22">
        <f t="shared" si="177"/>
        <v>0</v>
      </c>
      <c r="S149" s="58"/>
      <c r="T149" s="58"/>
      <c r="U149" s="58"/>
      <c r="V149" s="29" t="e">
        <f t="shared" si="179"/>
        <v>#DIV/0!</v>
      </c>
    </row>
    <row r="150" spans="1:22" ht="53.25" customHeight="1">
      <c r="A150" s="30"/>
      <c r="B150" s="32" t="s">
        <v>155</v>
      </c>
      <c r="C150" s="26" t="s">
        <v>212</v>
      </c>
      <c r="D150" s="27" t="s">
        <v>78</v>
      </c>
      <c r="E150" s="26" t="s">
        <v>154</v>
      </c>
      <c r="F150" s="22">
        <f t="shared" ref="F150:F152" si="180">G150+H150+I150</f>
        <v>27669</v>
      </c>
      <c r="G150" s="58">
        <v>708.5</v>
      </c>
      <c r="H150" s="58">
        <v>22908.2</v>
      </c>
      <c r="I150" s="58">
        <v>4052.3</v>
      </c>
      <c r="J150" s="22">
        <f t="shared" ref="J150:J152" si="181">K150+L150+M150</f>
        <v>14444.8</v>
      </c>
      <c r="K150" s="58">
        <v>343.78</v>
      </c>
      <c r="L150" s="58">
        <v>11115.5</v>
      </c>
      <c r="M150" s="58">
        <v>2985.5</v>
      </c>
      <c r="N150" s="22">
        <f t="shared" ref="N150:N152" si="182">O150+P150+Q150</f>
        <v>0</v>
      </c>
      <c r="O150" s="58">
        <v>0</v>
      </c>
      <c r="P150" s="58">
        <v>0</v>
      </c>
      <c r="Q150" s="58"/>
      <c r="R150" s="22">
        <f t="shared" ref="R150:R152" si="183">S150+T150+U150</f>
        <v>0</v>
      </c>
      <c r="S150" s="58"/>
      <c r="T150" s="58"/>
      <c r="U150" s="58"/>
      <c r="V150" s="29">
        <f t="shared" si="179"/>
        <v>0.52200000000000002</v>
      </c>
    </row>
    <row r="151" spans="1:22" ht="39.75" customHeight="1">
      <c r="A151" s="30"/>
      <c r="B151" s="32" t="s">
        <v>281</v>
      </c>
      <c r="C151" s="26" t="s">
        <v>212</v>
      </c>
      <c r="D151" s="27" t="s">
        <v>78</v>
      </c>
      <c r="E151" s="26" t="s">
        <v>279</v>
      </c>
      <c r="F151" s="22">
        <f t="shared" si="180"/>
        <v>0</v>
      </c>
      <c r="G151" s="58">
        <v>0</v>
      </c>
      <c r="H151" s="58">
        <v>0</v>
      </c>
      <c r="I151" s="58"/>
      <c r="J151" s="22">
        <f t="shared" si="181"/>
        <v>0</v>
      </c>
      <c r="K151" s="58"/>
      <c r="L151" s="58"/>
      <c r="M151" s="58"/>
      <c r="N151" s="22">
        <f t="shared" si="182"/>
        <v>54502.9</v>
      </c>
      <c r="O151" s="58">
        <v>1635.1</v>
      </c>
      <c r="P151" s="58">
        <v>52867.8</v>
      </c>
      <c r="Q151" s="58"/>
      <c r="R151" s="22">
        <f t="shared" si="183"/>
        <v>0</v>
      </c>
      <c r="S151" s="58"/>
      <c r="T151" s="58"/>
      <c r="U151" s="58"/>
      <c r="V151" s="29" t="e">
        <f t="shared" si="179"/>
        <v>#DIV/0!</v>
      </c>
    </row>
    <row r="152" spans="1:22" ht="33.75" customHeight="1">
      <c r="A152" s="30"/>
      <c r="B152" s="32" t="s">
        <v>282</v>
      </c>
      <c r="C152" s="26" t="s">
        <v>212</v>
      </c>
      <c r="D152" s="27" t="s">
        <v>78</v>
      </c>
      <c r="E152" s="26" t="s">
        <v>280</v>
      </c>
      <c r="F152" s="22">
        <f t="shared" si="180"/>
        <v>19454.5</v>
      </c>
      <c r="G152" s="58">
        <v>583.6</v>
      </c>
      <c r="H152" s="58">
        <v>18870.900000000001</v>
      </c>
      <c r="I152" s="58"/>
      <c r="J152" s="22">
        <f t="shared" si="181"/>
        <v>19448.3</v>
      </c>
      <c r="K152" s="58">
        <v>583.4</v>
      </c>
      <c r="L152" s="58">
        <v>18864.86</v>
      </c>
      <c r="M152" s="58"/>
      <c r="N152" s="22">
        <f t="shared" si="182"/>
        <v>14053.9</v>
      </c>
      <c r="O152" s="58">
        <v>421.6</v>
      </c>
      <c r="P152" s="58">
        <v>13632.3</v>
      </c>
      <c r="Q152" s="58"/>
      <c r="R152" s="22">
        <f t="shared" si="183"/>
        <v>0</v>
      </c>
      <c r="S152" s="58"/>
      <c r="T152" s="58"/>
      <c r="U152" s="58"/>
      <c r="V152" s="29">
        <f t="shared" si="179"/>
        <v>1</v>
      </c>
    </row>
    <row r="153" spans="1:22" ht="52.5" customHeight="1">
      <c r="A153" s="30"/>
      <c r="B153" s="32" t="s">
        <v>209</v>
      </c>
      <c r="C153" s="26" t="s">
        <v>212</v>
      </c>
      <c r="D153" s="27" t="s">
        <v>78</v>
      </c>
      <c r="E153" s="26" t="s">
        <v>211</v>
      </c>
      <c r="F153" s="22">
        <f t="shared" si="130"/>
        <v>34392.199999999997</v>
      </c>
      <c r="G153" s="58">
        <v>1015.36</v>
      </c>
      <c r="H153" s="58">
        <v>32830</v>
      </c>
      <c r="I153" s="58">
        <v>546.79999999999995</v>
      </c>
      <c r="J153" s="22">
        <f t="shared" si="178"/>
        <v>30275.8</v>
      </c>
      <c r="K153" s="58">
        <v>894.93</v>
      </c>
      <c r="L153" s="58">
        <v>28936.07</v>
      </c>
      <c r="M153" s="58">
        <v>444.8</v>
      </c>
      <c r="N153" s="22">
        <f t="shared" si="176"/>
        <v>17631.599999999999</v>
      </c>
      <c r="O153" s="58">
        <v>881.6</v>
      </c>
      <c r="P153" s="58">
        <v>16750</v>
      </c>
      <c r="Q153" s="58"/>
      <c r="R153" s="22">
        <f t="shared" si="177"/>
        <v>0</v>
      </c>
      <c r="S153" s="58"/>
      <c r="T153" s="58"/>
      <c r="U153" s="58"/>
      <c r="V153" s="29">
        <f t="shared" si="179"/>
        <v>0.88</v>
      </c>
    </row>
    <row r="154" spans="1:22" ht="52.5" customHeight="1">
      <c r="A154" s="30"/>
      <c r="B154" s="32" t="s">
        <v>284</v>
      </c>
      <c r="C154" s="26" t="s">
        <v>178</v>
      </c>
      <c r="D154" s="27" t="s">
        <v>16</v>
      </c>
      <c r="E154" s="26" t="s">
        <v>283</v>
      </c>
      <c r="F154" s="22">
        <f t="shared" si="130"/>
        <v>22617.8</v>
      </c>
      <c r="G154" s="58">
        <v>2793.3</v>
      </c>
      <c r="H154" s="58">
        <v>18693.599999999999</v>
      </c>
      <c r="I154" s="58">
        <v>1130.9000000000001</v>
      </c>
      <c r="J154" s="22">
        <f>SUM(K154:M154)</f>
        <v>10196.799999999999</v>
      </c>
      <c r="K154" s="58">
        <v>1259.31</v>
      </c>
      <c r="L154" s="58">
        <v>8427.7000000000007</v>
      </c>
      <c r="M154" s="58">
        <v>509.8</v>
      </c>
      <c r="N154" s="22">
        <f t="shared" si="176"/>
        <v>6759.4</v>
      </c>
      <c r="O154" s="58">
        <v>834.8</v>
      </c>
      <c r="P154" s="58">
        <v>5586.6</v>
      </c>
      <c r="Q154" s="58">
        <v>338</v>
      </c>
      <c r="R154" s="22">
        <f t="shared" si="177"/>
        <v>0</v>
      </c>
      <c r="S154" s="58"/>
      <c r="T154" s="58"/>
      <c r="U154" s="58"/>
      <c r="V154" s="29">
        <f t="shared" si="179"/>
        <v>0.45100000000000001</v>
      </c>
    </row>
    <row r="155" spans="1:22" ht="52.5" customHeight="1">
      <c r="A155" s="30"/>
      <c r="B155" s="32" t="s">
        <v>233</v>
      </c>
      <c r="C155" s="26" t="s">
        <v>212</v>
      </c>
      <c r="D155" s="27" t="s">
        <v>78</v>
      </c>
      <c r="E155" s="26" t="s">
        <v>234</v>
      </c>
      <c r="F155" s="22">
        <f t="shared" ref="F155:F156" si="184">G155+H155+I155</f>
        <v>10182.4</v>
      </c>
      <c r="G155" s="58">
        <v>10000</v>
      </c>
      <c r="H155" s="58"/>
      <c r="I155" s="58">
        <v>182.4</v>
      </c>
      <c r="J155" s="22">
        <f t="shared" ref="J155:J156" si="185">K155+L155+M155</f>
        <v>9684.7000000000007</v>
      </c>
      <c r="K155" s="58">
        <v>9502.33</v>
      </c>
      <c r="L155" s="58"/>
      <c r="M155" s="58">
        <v>182.4</v>
      </c>
      <c r="N155" s="22">
        <f t="shared" ref="N155:N156" si="186">O155+P155+Q155</f>
        <v>0</v>
      </c>
      <c r="O155" s="58">
        <v>0</v>
      </c>
      <c r="P155" s="58"/>
      <c r="Q155" s="58"/>
      <c r="R155" s="22">
        <f t="shared" ref="R155:R156" si="187">S155+T155+U155</f>
        <v>0</v>
      </c>
      <c r="S155" s="58"/>
      <c r="T155" s="58"/>
      <c r="U155" s="58"/>
      <c r="V155" s="29">
        <f t="shared" si="179"/>
        <v>0.95099999999999996</v>
      </c>
    </row>
    <row r="156" spans="1:22" ht="65.25" customHeight="1">
      <c r="A156" s="30"/>
      <c r="B156" s="32" t="s">
        <v>343</v>
      </c>
      <c r="C156" s="26" t="s">
        <v>178</v>
      </c>
      <c r="D156" s="27" t="s">
        <v>16</v>
      </c>
      <c r="E156" s="26" t="s">
        <v>342</v>
      </c>
      <c r="F156" s="22">
        <f t="shared" si="184"/>
        <v>64711.4</v>
      </c>
      <c r="G156" s="58">
        <v>61475.75</v>
      </c>
      <c r="H156" s="58">
        <v>0</v>
      </c>
      <c r="I156" s="58">
        <v>3235.6</v>
      </c>
      <c r="J156" s="22">
        <f t="shared" si="185"/>
        <v>19413.400000000001</v>
      </c>
      <c r="K156" s="58">
        <v>18442.73</v>
      </c>
      <c r="L156" s="58"/>
      <c r="M156" s="58">
        <v>970.7</v>
      </c>
      <c r="N156" s="22">
        <f t="shared" si="186"/>
        <v>420.8</v>
      </c>
      <c r="O156" s="58"/>
      <c r="P156" s="58"/>
      <c r="Q156" s="58">
        <v>420.8</v>
      </c>
      <c r="R156" s="22">
        <f t="shared" si="187"/>
        <v>0</v>
      </c>
      <c r="S156" s="58"/>
      <c r="T156" s="58"/>
      <c r="U156" s="58"/>
      <c r="V156" s="29">
        <f t="shared" si="179"/>
        <v>0.3</v>
      </c>
    </row>
    <row r="157" spans="1:22" ht="33">
      <c r="A157" s="19" t="s">
        <v>79</v>
      </c>
      <c r="B157" s="39" t="s">
        <v>80</v>
      </c>
      <c r="C157" s="51" t="s">
        <v>12</v>
      </c>
      <c r="D157" s="51" t="s">
        <v>12</v>
      </c>
      <c r="E157" s="51" t="s">
        <v>12</v>
      </c>
      <c r="F157" s="22">
        <f t="shared" si="130"/>
        <v>23179.3</v>
      </c>
      <c r="G157" s="22">
        <f>SUM(G159:G161)</f>
        <v>21979.3</v>
      </c>
      <c r="H157" s="22">
        <f>SUM(H159:H161)</f>
        <v>1200</v>
      </c>
      <c r="I157" s="22">
        <f>SUM(I159:I161)</f>
        <v>0</v>
      </c>
      <c r="J157" s="22">
        <f t="shared" ref="J157" si="188">K157+L157+M157</f>
        <v>23176.7</v>
      </c>
      <c r="K157" s="22">
        <f>SUM(K159:K161)</f>
        <v>21976.7</v>
      </c>
      <c r="L157" s="22">
        <f>SUM(L159:L161)</f>
        <v>1200</v>
      </c>
      <c r="M157" s="22">
        <f>SUM(M159:M161)</f>
        <v>0</v>
      </c>
      <c r="N157" s="22">
        <f t="shared" ref="N157" si="189">O157+P157+Q157</f>
        <v>15379.3</v>
      </c>
      <c r="O157" s="22">
        <f>SUM(O159:O161)</f>
        <v>14179.3</v>
      </c>
      <c r="P157" s="22">
        <f>SUM(P159:P161)</f>
        <v>1200</v>
      </c>
      <c r="Q157" s="22">
        <f>SUM(Q159:Q161)</f>
        <v>0</v>
      </c>
      <c r="R157" s="22">
        <f t="shared" ref="R157" si="190">S157+T157+U157</f>
        <v>0</v>
      </c>
      <c r="S157" s="22">
        <f>SUM(S159:S161)</f>
        <v>0</v>
      </c>
      <c r="T157" s="22">
        <f>SUM(T159:T161)</f>
        <v>0</v>
      </c>
      <c r="U157" s="22">
        <f>SUM(U159:U161)</f>
        <v>0</v>
      </c>
      <c r="V157" s="29">
        <f t="shared" si="179"/>
        <v>1</v>
      </c>
    </row>
    <row r="158" spans="1:22" ht="18.75">
      <c r="A158" s="30"/>
      <c r="B158" s="50" t="s">
        <v>14</v>
      </c>
      <c r="C158" s="24"/>
      <c r="D158" s="33"/>
      <c r="E158" s="24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9"/>
    </row>
    <row r="159" spans="1:22" ht="51.75" customHeight="1">
      <c r="A159" s="30"/>
      <c r="B159" s="32" t="s">
        <v>81</v>
      </c>
      <c r="C159" s="26" t="s">
        <v>212</v>
      </c>
      <c r="D159" s="27" t="s">
        <v>78</v>
      </c>
      <c r="E159" s="26" t="s">
        <v>129</v>
      </c>
      <c r="F159" s="22">
        <f t="shared" si="130"/>
        <v>18800</v>
      </c>
      <c r="G159" s="58">
        <v>18800</v>
      </c>
      <c r="H159" s="58"/>
      <c r="I159" s="58"/>
      <c r="J159" s="22">
        <f>K159+L159+M159</f>
        <v>18797.400000000001</v>
      </c>
      <c r="K159" s="58">
        <v>18797.400000000001</v>
      </c>
      <c r="L159" s="58"/>
      <c r="M159" s="58"/>
      <c r="N159" s="22">
        <f t="shared" ref="N159:N166" si="191">O159+P159+Q159</f>
        <v>13000</v>
      </c>
      <c r="O159" s="58">
        <v>13000</v>
      </c>
      <c r="P159" s="58"/>
      <c r="Q159" s="58"/>
      <c r="R159" s="22">
        <f>S159+T159+U159</f>
        <v>0</v>
      </c>
      <c r="S159" s="58"/>
      <c r="T159" s="58"/>
      <c r="U159" s="58"/>
      <c r="V159" s="29">
        <f t="shared" si="179"/>
        <v>1</v>
      </c>
    </row>
    <row r="160" spans="1:22" ht="55.5" customHeight="1">
      <c r="A160" s="30"/>
      <c r="B160" s="32" t="s">
        <v>157</v>
      </c>
      <c r="C160" s="26" t="s">
        <v>212</v>
      </c>
      <c r="D160" s="27" t="s">
        <v>78</v>
      </c>
      <c r="E160" s="26" t="s">
        <v>156</v>
      </c>
      <c r="F160" s="22">
        <f t="shared" si="130"/>
        <v>1379.3</v>
      </c>
      <c r="G160" s="58">
        <v>179.3</v>
      </c>
      <c r="H160" s="58">
        <v>1200</v>
      </c>
      <c r="I160" s="58"/>
      <c r="J160" s="22">
        <f>K160+L160+M160</f>
        <v>1379.3</v>
      </c>
      <c r="K160" s="58">
        <v>179.31</v>
      </c>
      <c r="L160" s="58">
        <v>1200</v>
      </c>
      <c r="M160" s="58"/>
      <c r="N160" s="22">
        <f t="shared" si="191"/>
        <v>1379.3</v>
      </c>
      <c r="O160" s="58">
        <v>179.3</v>
      </c>
      <c r="P160" s="58">
        <v>1200</v>
      </c>
      <c r="Q160" s="58"/>
      <c r="R160" s="22">
        <f>S160+T160+U160</f>
        <v>0</v>
      </c>
      <c r="S160" s="58"/>
      <c r="T160" s="58"/>
      <c r="U160" s="58"/>
      <c r="V160" s="29">
        <f t="shared" si="179"/>
        <v>1</v>
      </c>
    </row>
    <row r="161" spans="1:101" ht="108.75" customHeight="1">
      <c r="A161" s="30"/>
      <c r="B161" s="32" t="s">
        <v>131</v>
      </c>
      <c r="C161" s="26" t="s">
        <v>212</v>
      </c>
      <c r="D161" s="27" t="s">
        <v>78</v>
      </c>
      <c r="E161" s="26" t="s">
        <v>130</v>
      </c>
      <c r="F161" s="22">
        <f t="shared" si="130"/>
        <v>3000</v>
      </c>
      <c r="G161" s="58">
        <v>3000</v>
      </c>
      <c r="H161" s="58"/>
      <c r="I161" s="58">
        <v>0</v>
      </c>
      <c r="J161" s="22">
        <f>K161+L161+M161</f>
        <v>3000</v>
      </c>
      <c r="K161" s="58">
        <v>3000</v>
      </c>
      <c r="L161" s="58"/>
      <c r="M161" s="58"/>
      <c r="N161" s="22">
        <f t="shared" si="191"/>
        <v>1000</v>
      </c>
      <c r="O161" s="58">
        <v>1000</v>
      </c>
      <c r="P161" s="58"/>
      <c r="Q161" s="58">
        <v>0</v>
      </c>
      <c r="R161" s="22">
        <f>S161+T161+U161</f>
        <v>0</v>
      </c>
      <c r="S161" s="58"/>
      <c r="T161" s="58"/>
      <c r="U161" s="58">
        <v>0</v>
      </c>
      <c r="V161" s="29">
        <f t="shared" si="179"/>
        <v>1</v>
      </c>
    </row>
    <row r="162" spans="1:101" ht="2.25" hidden="1" customHeight="1">
      <c r="A162" s="19" t="s">
        <v>143</v>
      </c>
      <c r="B162" s="39" t="s">
        <v>224</v>
      </c>
      <c r="C162" s="51" t="s">
        <v>12</v>
      </c>
      <c r="D162" s="51" t="s">
        <v>12</v>
      </c>
      <c r="E162" s="51" t="s">
        <v>12</v>
      </c>
      <c r="F162" s="22">
        <f t="shared" ref="F162" si="192">G162+H162+I162</f>
        <v>0</v>
      </c>
      <c r="G162" s="22">
        <f>SUM(G164)</f>
        <v>0</v>
      </c>
      <c r="H162" s="22">
        <f t="shared" ref="H162:I162" si="193">SUM(H164)</f>
        <v>0</v>
      </c>
      <c r="I162" s="22">
        <f t="shared" si="193"/>
        <v>0</v>
      </c>
      <c r="J162" s="22">
        <f t="shared" ref="J162" si="194">K162+L162+M162</f>
        <v>0</v>
      </c>
      <c r="K162" s="22">
        <f>SUM(K164)</f>
        <v>0</v>
      </c>
      <c r="L162" s="22">
        <f t="shared" ref="L162:M162" si="195">SUM(L164)</f>
        <v>0</v>
      </c>
      <c r="M162" s="22">
        <f t="shared" si="195"/>
        <v>0</v>
      </c>
      <c r="N162" s="22">
        <f t="shared" si="191"/>
        <v>0</v>
      </c>
      <c r="O162" s="22">
        <f>SUM(O164)</f>
        <v>0</v>
      </c>
      <c r="P162" s="22">
        <f t="shared" ref="P162:Q162" si="196">SUM(P164)</f>
        <v>0</v>
      </c>
      <c r="Q162" s="22">
        <f t="shared" si="196"/>
        <v>0</v>
      </c>
      <c r="R162" s="22">
        <f>S162+T162+U162</f>
        <v>0</v>
      </c>
      <c r="S162" s="22">
        <f>SUM(S164)</f>
        <v>0</v>
      </c>
      <c r="T162" s="22">
        <f t="shared" ref="T162:U162" si="197">SUM(T164)</f>
        <v>0</v>
      </c>
      <c r="U162" s="22">
        <f t="shared" si="197"/>
        <v>0</v>
      </c>
      <c r="V162" s="29" t="e">
        <f t="shared" si="179"/>
        <v>#DIV/0!</v>
      </c>
    </row>
    <row r="163" spans="1:101" ht="1.5" hidden="1" customHeight="1">
      <c r="A163" s="30"/>
      <c r="B163" s="50" t="s">
        <v>14</v>
      </c>
      <c r="C163" s="24"/>
      <c r="D163" s="33"/>
      <c r="E163" s="24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9"/>
    </row>
    <row r="164" spans="1:101" ht="1.5" hidden="1" customHeight="1">
      <c r="A164" s="30"/>
      <c r="B164" s="32"/>
      <c r="C164" s="26"/>
      <c r="D164" s="27"/>
      <c r="E164" s="26"/>
      <c r="F164" s="22">
        <f t="shared" ref="F164" si="198">G164+H164+I164</f>
        <v>0</v>
      </c>
      <c r="G164" s="58"/>
      <c r="H164" s="58"/>
      <c r="I164" s="58"/>
      <c r="J164" s="22">
        <f>K164+L164+M164</f>
        <v>0</v>
      </c>
      <c r="K164" s="58"/>
      <c r="L164" s="58"/>
      <c r="M164" s="58"/>
      <c r="N164" s="22">
        <f t="shared" ref="N164" si="199">O164+P164+Q164</f>
        <v>0</v>
      </c>
      <c r="O164" s="58"/>
      <c r="P164" s="58"/>
      <c r="Q164" s="58"/>
      <c r="R164" s="22">
        <f>S164+T164+U164</f>
        <v>0</v>
      </c>
      <c r="S164" s="58"/>
      <c r="T164" s="58"/>
      <c r="U164" s="58"/>
      <c r="V164" s="29" t="e">
        <f t="shared" si="179"/>
        <v>#DIV/0!</v>
      </c>
    </row>
    <row r="165" spans="1:101" s="54" customFormat="1" ht="74.25" customHeight="1">
      <c r="A165" s="14" t="s">
        <v>82</v>
      </c>
      <c r="B165" s="49" t="s">
        <v>83</v>
      </c>
      <c r="C165" s="16" t="s">
        <v>12</v>
      </c>
      <c r="D165" s="16" t="s">
        <v>12</v>
      </c>
      <c r="E165" s="16" t="s">
        <v>12</v>
      </c>
      <c r="F165" s="36">
        <f>G165+H165+I165</f>
        <v>163135</v>
      </c>
      <c r="G165" s="36">
        <f>G166+G169+G173</f>
        <v>5894</v>
      </c>
      <c r="H165" s="36">
        <f>H166+H169+H173</f>
        <v>157241</v>
      </c>
      <c r="I165" s="36">
        <f>I166+I169+I173</f>
        <v>0</v>
      </c>
      <c r="J165" s="36">
        <f>K165+L165+M165</f>
        <v>113810.1</v>
      </c>
      <c r="K165" s="36">
        <f>K166+K169+K173</f>
        <v>4164.3</v>
      </c>
      <c r="L165" s="36">
        <f>L166+L169+L173</f>
        <v>109645.8</v>
      </c>
      <c r="M165" s="36">
        <f>M166+M169+M173</f>
        <v>0</v>
      </c>
      <c r="N165" s="36">
        <f>O165+P165+Q165</f>
        <v>175710.1</v>
      </c>
      <c r="O165" s="36">
        <f>O166+O169+O173</f>
        <v>6521.2</v>
      </c>
      <c r="P165" s="36">
        <f>P166+P169+P173</f>
        <v>169188.9</v>
      </c>
      <c r="Q165" s="36">
        <f>Q166+Q169+Q173</f>
        <v>0</v>
      </c>
      <c r="R165" s="36">
        <f t="shared" ref="R165:R166" si="200">S165+T165+U165</f>
        <v>0</v>
      </c>
      <c r="S165" s="36">
        <f>S166+S169+S173</f>
        <v>0</v>
      </c>
      <c r="T165" s="36">
        <f>T166+T169+T173</f>
        <v>0</v>
      </c>
      <c r="U165" s="36">
        <f>U166+U169+U173</f>
        <v>0</v>
      </c>
      <c r="V165" s="37">
        <f t="shared" si="179"/>
        <v>0.69799999999999995</v>
      </c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</row>
    <row r="166" spans="1:101" ht="72" customHeight="1">
      <c r="A166" s="7" t="s">
        <v>84</v>
      </c>
      <c r="B166" s="20" t="s">
        <v>213</v>
      </c>
      <c r="C166" s="28" t="s">
        <v>12</v>
      </c>
      <c r="D166" s="28" t="s">
        <v>12</v>
      </c>
      <c r="E166" s="28" t="s">
        <v>12</v>
      </c>
      <c r="F166" s="22">
        <f t="shared" ref="F166:F187" si="201">G166+H166+I166</f>
        <v>9869.9</v>
      </c>
      <c r="G166" s="22">
        <f>SUM(G168:G168)</f>
        <v>296.10000000000002</v>
      </c>
      <c r="H166" s="22">
        <f>SUM(H168:H168)</f>
        <v>9573.7999999999993</v>
      </c>
      <c r="I166" s="22">
        <f>SUM(I168:I168)</f>
        <v>0</v>
      </c>
      <c r="J166" s="22">
        <f t="shared" ref="J166" si="202">K166+L166+M166</f>
        <v>9869.9</v>
      </c>
      <c r="K166" s="22">
        <f>SUM(K168:K168)</f>
        <v>296.10000000000002</v>
      </c>
      <c r="L166" s="22">
        <f>SUM(L168:L168)</f>
        <v>9573.7999999999993</v>
      </c>
      <c r="M166" s="22">
        <f>SUM(M168:M168)</f>
        <v>0</v>
      </c>
      <c r="N166" s="22">
        <f t="shared" si="191"/>
        <v>9869.9</v>
      </c>
      <c r="O166" s="22">
        <f>SUM(O168:O168)</f>
        <v>296.10000000000002</v>
      </c>
      <c r="P166" s="22">
        <f>SUM(P168:P168)</f>
        <v>9573.7999999999993</v>
      </c>
      <c r="Q166" s="22">
        <f>SUM(Q168:Q168)</f>
        <v>0</v>
      </c>
      <c r="R166" s="22">
        <f t="shared" si="200"/>
        <v>0</v>
      </c>
      <c r="S166" s="22">
        <f>SUM(S168:S168)</f>
        <v>0</v>
      </c>
      <c r="T166" s="22">
        <f>SUM(T168:T168)</f>
        <v>0</v>
      </c>
      <c r="U166" s="22">
        <f>SUM(U168:U168)</f>
        <v>0</v>
      </c>
      <c r="V166" s="29">
        <f t="shared" si="179"/>
        <v>1</v>
      </c>
    </row>
    <row r="167" spans="1:101" ht="18.75">
      <c r="A167" s="10"/>
      <c r="B167" s="53" t="s">
        <v>14</v>
      </c>
      <c r="C167" s="46"/>
      <c r="D167" s="46"/>
      <c r="E167" s="46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9"/>
    </row>
    <row r="168" spans="1:101" ht="142.5" customHeight="1">
      <c r="A168" s="40"/>
      <c r="B168" s="60" t="s">
        <v>228</v>
      </c>
      <c r="C168" s="42" t="s">
        <v>215</v>
      </c>
      <c r="D168" s="43" t="s">
        <v>56</v>
      </c>
      <c r="E168" s="42" t="s">
        <v>146</v>
      </c>
      <c r="F168" s="71">
        <f t="shared" si="201"/>
        <v>9869.9</v>
      </c>
      <c r="G168" s="74">
        <v>296.10000000000002</v>
      </c>
      <c r="H168" s="74">
        <v>9573.7999999999993</v>
      </c>
      <c r="I168" s="74"/>
      <c r="J168" s="71">
        <f t="shared" ref="J168:J169" si="203">K168+L168+M168</f>
        <v>9869.9</v>
      </c>
      <c r="K168" s="74">
        <v>296.10000000000002</v>
      </c>
      <c r="L168" s="74">
        <v>9573.7999999999993</v>
      </c>
      <c r="M168" s="74"/>
      <c r="N168" s="71">
        <f t="shared" ref="N168:N169" si="204">O168+P168+Q168</f>
        <v>9869.9</v>
      </c>
      <c r="O168" s="74">
        <v>296.10000000000002</v>
      </c>
      <c r="P168" s="74">
        <v>9573.7999999999993</v>
      </c>
      <c r="Q168" s="74"/>
      <c r="R168" s="71">
        <f t="shared" ref="R168:R169" si="205">S168+T168+U168</f>
        <v>0</v>
      </c>
      <c r="S168" s="74">
        <v>0</v>
      </c>
      <c r="T168" s="74"/>
      <c r="U168" s="74"/>
      <c r="V168" s="29">
        <f t="shared" si="179"/>
        <v>1</v>
      </c>
    </row>
    <row r="169" spans="1:101" ht="50.25" customHeight="1">
      <c r="A169" s="19" t="s">
        <v>85</v>
      </c>
      <c r="B169" s="39" t="s">
        <v>214</v>
      </c>
      <c r="C169" s="21" t="s">
        <v>12</v>
      </c>
      <c r="D169" s="21" t="s">
        <v>12</v>
      </c>
      <c r="E169" s="21" t="s">
        <v>12</v>
      </c>
      <c r="F169" s="22">
        <f>G169+H169+I169</f>
        <v>56259.9</v>
      </c>
      <c r="G169" s="22">
        <f>SUM(G171:G172)</f>
        <v>1687.8</v>
      </c>
      <c r="H169" s="22">
        <f>SUM(H171:H172)</f>
        <v>54572.1</v>
      </c>
      <c r="I169" s="22">
        <f>SUM(I171:I172)</f>
        <v>0</v>
      </c>
      <c r="J169" s="22">
        <f t="shared" si="203"/>
        <v>15848.9</v>
      </c>
      <c r="K169" s="22">
        <f>SUM(K171:K172)</f>
        <v>475.5</v>
      </c>
      <c r="L169" s="22">
        <f>SUM(L171:L172)</f>
        <v>15373.4</v>
      </c>
      <c r="M169" s="22">
        <f>SUM(M171:M172)</f>
        <v>0</v>
      </c>
      <c r="N169" s="22">
        <f t="shared" si="204"/>
        <v>59890.5</v>
      </c>
      <c r="O169" s="22">
        <f>SUM(O171:O172)</f>
        <v>1796.7</v>
      </c>
      <c r="P169" s="22">
        <f>SUM(P171:P172)</f>
        <v>58093.8</v>
      </c>
      <c r="Q169" s="22">
        <f>SUM(Q171:Q172)</f>
        <v>0</v>
      </c>
      <c r="R169" s="22">
        <f t="shared" si="205"/>
        <v>0</v>
      </c>
      <c r="S169" s="22">
        <f>SUM(S171:S172)</f>
        <v>0</v>
      </c>
      <c r="T169" s="22">
        <f>SUM(T171:T172)</f>
        <v>0</v>
      </c>
      <c r="U169" s="22">
        <f>SUM(U171:U172)</f>
        <v>0</v>
      </c>
      <c r="V169" s="29">
        <f t="shared" si="179"/>
        <v>0.28199999999999997</v>
      </c>
    </row>
    <row r="170" spans="1:101" ht="18.75">
      <c r="A170" s="30"/>
      <c r="B170" s="50" t="s">
        <v>14</v>
      </c>
      <c r="C170" s="24"/>
      <c r="D170" s="24"/>
      <c r="E170" s="24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9"/>
    </row>
    <row r="171" spans="1:101" ht="124.5" customHeight="1">
      <c r="A171" s="30"/>
      <c r="B171" s="96" t="s">
        <v>231</v>
      </c>
      <c r="C171" s="42" t="s">
        <v>215</v>
      </c>
      <c r="D171" s="43" t="s">
        <v>56</v>
      </c>
      <c r="E171" s="26" t="s">
        <v>94</v>
      </c>
      <c r="F171" s="22">
        <f t="shared" ref="F171" si="206">G171+H171+I171</f>
        <v>40411</v>
      </c>
      <c r="G171" s="58">
        <v>1212.3</v>
      </c>
      <c r="H171" s="58">
        <v>39198.699999999997</v>
      </c>
      <c r="I171" s="58"/>
      <c r="J171" s="22">
        <f t="shared" ref="J171" si="207">K171+L171+M171</f>
        <v>0</v>
      </c>
      <c r="K171" s="58"/>
      <c r="L171" s="58"/>
      <c r="M171" s="58"/>
      <c r="N171" s="22">
        <f t="shared" ref="N171" si="208">O171+P171+Q171</f>
        <v>43731.1</v>
      </c>
      <c r="O171" s="58">
        <v>1311.9</v>
      </c>
      <c r="P171" s="58">
        <v>42419.199999999997</v>
      </c>
      <c r="Q171" s="58"/>
      <c r="R171" s="22">
        <f t="shared" ref="R171" si="209">S171+T171+U171</f>
        <v>0</v>
      </c>
      <c r="S171" s="58">
        <v>0</v>
      </c>
      <c r="T171" s="58"/>
      <c r="U171" s="58"/>
      <c r="V171" s="29">
        <f t="shared" si="179"/>
        <v>0</v>
      </c>
    </row>
    <row r="172" spans="1:101" ht="158.25" customHeight="1">
      <c r="A172" s="30"/>
      <c r="B172" s="32" t="s">
        <v>216</v>
      </c>
      <c r="C172" s="42" t="s">
        <v>215</v>
      </c>
      <c r="D172" s="43" t="s">
        <v>56</v>
      </c>
      <c r="E172" s="26" t="s">
        <v>147</v>
      </c>
      <c r="F172" s="22">
        <f t="shared" si="201"/>
        <v>15848.9</v>
      </c>
      <c r="G172" s="58">
        <v>475.5</v>
      </c>
      <c r="H172" s="58">
        <v>15373.4</v>
      </c>
      <c r="I172" s="58"/>
      <c r="J172" s="22">
        <f t="shared" ref="J172" si="210">K172+L172+M172</f>
        <v>15848.9</v>
      </c>
      <c r="K172" s="58">
        <v>475.47</v>
      </c>
      <c r="L172" s="58">
        <v>15373.4</v>
      </c>
      <c r="M172" s="58"/>
      <c r="N172" s="22">
        <f t="shared" ref="N172" si="211">O172+P172+Q172</f>
        <v>16159.4</v>
      </c>
      <c r="O172" s="58">
        <v>484.8</v>
      </c>
      <c r="P172" s="58">
        <v>15674.6</v>
      </c>
      <c r="Q172" s="58"/>
      <c r="R172" s="22">
        <f t="shared" ref="R172" si="212">S172+T172+U172</f>
        <v>0</v>
      </c>
      <c r="S172" s="58">
        <v>0</v>
      </c>
      <c r="T172" s="58"/>
      <c r="U172" s="58"/>
      <c r="V172" s="29">
        <f t="shared" si="179"/>
        <v>1</v>
      </c>
      <c r="X172" s="13"/>
    </row>
    <row r="173" spans="1:101" ht="65.25" customHeight="1">
      <c r="A173" s="7" t="s">
        <v>86</v>
      </c>
      <c r="B173" s="20" t="s">
        <v>227</v>
      </c>
      <c r="C173" s="28" t="s">
        <v>12</v>
      </c>
      <c r="D173" s="55" t="s">
        <v>12</v>
      </c>
      <c r="E173" s="28" t="s">
        <v>12</v>
      </c>
      <c r="F173" s="22">
        <f t="shared" si="201"/>
        <v>97005.2</v>
      </c>
      <c r="G173" s="22">
        <f t="shared" ref="G173:M173" si="213">SUM(G175:G181)</f>
        <v>3910.1</v>
      </c>
      <c r="H173" s="22">
        <f t="shared" si="213"/>
        <v>93095.1</v>
      </c>
      <c r="I173" s="22">
        <f t="shared" si="213"/>
        <v>0</v>
      </c>
      <c r="J173" s="22">
        <f t="shared" si="213"/>
        <v>88091.3</v>
      </c>
      <c r="K173" s="22">
        <f t="shared" si="213"/>
        <v>3392.7</v>
      </c>
      <c r="L173" s="22">
        <f t="shared" si="213"/>
        <v>84698.6</v>
      </c>
      <c r="M173" s="22">
        <f t="shared" si="213"/>
        <v>0</v>
      </c>
      <c r="N173" s="22">
        <f t="shared" ref="N173" si="214">O173+P173+Q173</f>
        <v>105949.7</v>
      </c>
      <c r="O173" s="22">
        <f>SUM(O175:O181)</f>
        <v>4428.3999999999996</v>
      </c>
      <c r="P173" s="22">
        <f>SUM(P175:P181)</f>
        <v>101521.3</v>
      </c>
      <c r="Q173" s="22">
        <f>SUM(Q175:Q181)</f>
        <v>0</v>
      </c>
      <c r="R173" s="22">
        <f t="shared" ref="R173" si="215">S173+T173+U173</f>
        <v>0</v>
      </c>
      <c r="S173" s="22">
        <f>SUM(S175:S181)</f>
        <v>0</v>
      </c>
      <c r="T173" s="22">
        <f>SUM(T175:T181)</f>
        <v>0</v>
      </c>
      <c r="U173" s="22">
        <f>SUM(U175:U181)</f>
        <v>0</v>
      </c>
      <c r="V173" s="29">
        <f t="shared" si="179"/>
        <v>0.90800000000000003</v>
      </c>
    </row>
    <row r="174" spans="1:101" ht="18.75">
      <c r="A174" s="30"/>
      <c r="B174" s="32" t="s">
        <v>14</v>
      </c>
      <c r="C174" s="24"/>
      <c r="D174" s="33"/>
      <c r="E174" s="24"/>
      <c r="F174" s="22"/>
      <c r="G174" s="58"/>
      <c r="H174" s="58"/>
      <c r="I174" s="58"/>
      <c r="J174" s="22"/>
      <c r="K174" s="58"/>
      <c r="L174" s="58"/>
      <c r="M174" s="58"/>
      <c r="N174" s="22"/>
      <c r="O174" s="58"/>
      <c r="P174" s="58"/>
      <c r="Q174" s="58"/>
      <c r="R174" s="22"/>
      <c r="S174" s="58"/>
      <c r="T174" s="58"/>
      <c r="U174" s="58"/>
      <c r="V174" s="29"/>
    </row>
    <row r="175" spans="1:101" ht="115.5">
      <c r="A175" s="30"/>
      <c r="B175" s="32" t="s">
        <v>217</v>
      </c>
      <c r="C175" s="26" t="s">
        <v>215</v>
      </c>
      <c r="D175" s="27" t="s">
        <v>56</v>
      </c>
      <c r="E175" s="26" t="s">
        <v>136</v>
      </c>
      <c r="F175" s="22">
        <f t="shared" si="201"/>
        <v>11567</v>
      </c>
      <c r="G175" s="58">
        <v>347</v>
      </c>
      <c r="H175" s="58">
        <v>11220</v>
      </c>
      <c r="I175" s="58"/>
      <c r="J175" s="22">
        <f t="shared" ref="J175:J180" si="216">K175+L175+M175</f>
        <v>11567</v>
      </c>
      <c r="K175" s="58">
        <v>347</v>
      </c>
      <c r="L175" s="58">
        <v>11220</v>
      </c>
      <c r="M175" s="58"/>
      <c r="N175" s="22">
        <f t="shared" ref="N175:N180" si="217">O175+P175+Q175</f>
        <v>0</v>
      </c>
      <c r="O175" s="58">
        <v>0</v>
      </c>
      <c r="P175" s="58"/>
      <c r="Q175" s="58"/>
      <c r="R175" s="22">
        <f t="shared" ref="R175:R180" si="218">S175+T175+U175</f>
        <v>0</v>
      </c>
      <c r="S175" s="58">
        <v>0</v>
      </c>
      <c r="T175" s="58"/>
      <c r="U175" s="58"/>
      <c r="V175" s="29">
        <f t="shared" si="179"/>
        <v>1</v>
      </c>
    </row>
    <row r="176" spans="1:101" ht="115.5">
      <c r="A176" s="30"/>
      <c r="B176" s="32" t="s">
        <v>218</v>
      </c>
      <c r="C176" s="26" t="s">
        <v>215</v>
      </c>
      <c r="D176" s="27" t="s">
        <v>56</v>
      </c>
      <c r="E176" s="26" t="s">
        <v>148</v>
      </c>
      <c r="F176" s="22">
        <f t="shared" si="201"/>
        <v>24013.8</v>
      </c>
      <c r="G176" s="58">
        <v>720.4</v>
      </c>
      <c r="H176" s="58">
        <v>23293.4</v>
      </c>
      <c r="I176" s="58"/>
      <c r="J176" s="22">
        <f t="shared" si="216"/>
        <v>24013.8</v>
      </c>
      <c r="K176" s="58">
        <v>720.4</v>
      </c>
      <c r="L176" s="58">
        <v>23293.4</v>
      </c>
      <c r="M176" s="58"/>
      <c r="N176" s="22">
        <f t="shared" si="217"/>
        <v>21880.5</v>
      </c>
      <c r="O176" s="58">
        <v>656.4</v>
      </c>
      <c r="P176" s="58">
        <v>21224.1</v>
      </c>
      <c r="Q176" s="58"/>
      <c r="R176" s="22">
        <f t="shared" si="218"/>
        <v>0</v>
      </c>
      <c r="S176" s="58">
        <v>0</v>
      </c>
      <c r="T176" s="58"/>
      <c r="U176" s="58"/>
      <c r="V176" s="29">
        <f t="shared" si="179"/>
        <v>1</v>
      </c>
    </row>
    <row r="177" spans="1:101" ht="84" customHeight="1">
      <c r="A177" s="30"/>
      <c r="B177" s="32" t="s">
        <v>149</v>
      </c>
      <c r="C177" s="26" t="s">
        <v>219</v>
      </c>
      <c r="D177" s="27" t="s">
        <v>170</v>
      </c>
      <c r="E177" s="26" t="s">
        <v>150</v>
      </c>
      <c r="F177" s="22">
        <f t="shared" si="201"/>
        <v>0</v>
      </c>
      <c r="G177" s="58">
        <v>0</v>
      </c>
      <c r="H177" s="58">
        <v>0</v>
      </c>
      <c r="I177" s="58"/>
      <c r="J177" s="22">
        <f t="shared" si="216"/>
        <v>0</v>
      </c>
      <c r="K177" s="58"/>
      <c r="L177" s="58"/>
      <c r="M177" s="58"/>
      <c r="N177" s="22">
        <f t="shared" si="217"/>
        <v>0</v>
      </c>
      <c r="O177" s="58">
        <v>0</v>
      </c>
      <c r="P177" s="58">
        <v>0</v>
      </c>
      <c r="Q177" s="58"/>
      <c r="R177" s="22">
        <f t="shared" si="218"/>
        <v>0</v>
      </c>
      <c r="S177" s="58">
        <v>0</v>
      </c>
      <c r="T177" s="58"/>
      <c r="U177" s="58"/>
      <c r="V177" s="29" t="e">
        <f t="shared" si="179"/>
        <v>#DIV/0!</v>
      </c>
    </row>
    <row r="178" spans="1:101" ht="135" customHeight="1">
      <c r="A178" s="30"/>
      <c r="B178" s="32" t="s">
        <v>288</v>
      </c>
      <c r="C178" s="26" t="s">
        <v>215</v>
      </c>
      <c r="D178" s="27" t="s">
        <v>56</v>
      </c>
      <c r="E178" s="26" t="s">
        <v>287</v>
      </c>
      <c r="F178" s="22">
        <f t="shared" si="201"/>
        <v>9199.5</v>
      </c>
      <c r="G178" s="58">
        <v>276</v>
      </c>
      <c r="H178" s="58">
        <v>8923.5</v>
      </c>
      <c r="I178" s="58"/>
      <c r="J178" s="22">
        <f t="shared" si="216"/>
        <v>9199.5</v>
      </c>
      <c r="K178" s="58">
        <v>275.98</v>
      </c>
      <c r="L178" s="58">
        <v>8923.5</v>
      </c>
      <c r="M178" s="58"/>
      <c r="N178" s="22">
        <f t="shared" si="217"/>
        <v>0</v>
      </c>
      <c r="O178" s="58">
        <v>0</v>
      </c>
      <c r="P178" s="58">
        <v>0</v>
      </c>
      <c r="Q178" s="58"/>
      <c r="R178" s="22">
        <f t="shared" si="218"/>
        <v>0</v>
      </c>
      <c r="S178" s="58">
        <v>0</v>
      </c>
      <c r="T178" s="58"/>
      <c r="U178" s="58"/>
      <c r="V178" s="29">
        <f t="shared" si="179"/>
        <v>1</v>
      </c>
    </row>
    <row r="179" spans="1:101" ht="160.5" customHeight="1">
      <c r="A179" s="30"/>
      <c r="B179" s="32" t="s">
        <v>345</v>
      </c>
      <c r="C179" s="26" t="s">
        <v>215</v>
      </c>
      <c r="D179" s="27" t="s">
        <v>56</v>
      </c>
      <c r="E179" s="26" t="s">
        <v>344</v>
      </c>
      <c r="F179" s="22">
        <f t="shared" si="201"/>
        <v>13550.7</v>
      </c>
      <c r="G179" s="58">
        <v>406.52</v>
      </c>
      <c r="H179" s="58">
        <v>13144.2</v>
      </c>
      <c r="I179" s="58"/>
      <c r="J179" s="22">
        <f t="shared" si="216"/>
        <v>13550.7</v>
      </c>
      <c r="K179" s="58">
        <v>406.52</v>
      </c>
      <c r="L179" s="58">
        <v>13144.2</v>
      </c>
      <c r="M179" s="58"/>
      <c r="N179" s="22">
        <f t="shared" si="217"/>
        <v>13550.7</v>
      </c>
      <c r="O179" s="58">
        <v>406.52</v>
      </c>
      <c r="P179" s="58">
        <v>13144.2</v>
      </c>
      <c r="Q179" s="58"/>
      <c r="R179" s="22">
        <f t="shared" si="218"/>
        <v>0</v>
      </c>
      <c r="S179" s="58"/>
      <c r="T179" s="58"/>
      <c r="U179" s="58"/>
      <c r="V179" s="29">
        <f t="shared" si="179"/>
        <v>1</v>
      </c>
    </row>
    <row r="180" spans="1:101" ht="86.25" customHeight="1">
      <c r="A180" s="30"/>
      <c r="B180" s="32" t="s">
        <v>172</v>
      </c>
      <c r="C180" s="26" t="s">
        <v>220</v>
      </c>
      <c r="D180" s="27" t="s">
        <v>87</v>
      </c>
      <c r="E180" s="26" t="s">
        <v>171</v>
      </c>
      <c r="F180" s="22">
        <f t="shared" si="201"/>
        <v>37643.300000000003</v>
      </c>
      <c r="G180" s="58">
        <v>1129.3</v>
      </c>
      <c r="H180" s="58">
        <v>36514</v>
      </c>
      <c r="I180" s="58"/>
      <c r="J180" s="22">
        <f t="shared" si="216"/>
        <v>28987.1</v>
      </c>
      <c r="K180" s="58">
        <v>869.61</v>
      </c>
      <c r="L180" s="58">
        <v>28117.5</v>
      </c>
      <c r="M180" s="58"/>
      <c r="N180" s="22">
        <f t="shared" si="217"/>
        <v>69229.899999999994</v>
      </c>
      <c r="O180" s="58">
        <v>2076.9</v>
      </c>
      <c r="P180" s="58">
        <v>67153</v>
      </c>
      <c r="Q180" s="58"/>
      <c r="R180" s="22">
        <f t="shared" si="218"/>
        <v>0</v>
      </c>
      <c r="S180" s="58">
        <v>0</v>
      </c>
      <c r="T180" s="58"/>
      <c r="U180" s="58"/>
      <c r="V180" s="29">
        <f t="shared" si="179"/>
        <v>0.77</v>
      </c>
    </row>
    <row r="181" spans="1:101" ht="91.5" customHeight="1">
      <c r="A181" s="30"/>
      <c r="B181" s="32" t="s">
        <v>88</v>
      </c>
      <c r="C181" s="26" t="s">
        <v>220</v>
      </c>
      <c r="D181" s="27" t="s">
        <v>87</v>
      </c>
      <c r="E181" s="26" t="s">
        <v>151</v>
      </c>
      <c r="F181" s="22">
        <f t="shared" si="201"/>
        <v>1030.9000000000001</v>
      </c>
      <c r="G181" s="58">
        <v>1030.9000000000001</v>
      </c>
      <c r="H181" s="58"/>
      <c r="I181" s="58"/>
      <c r="J181" s="22">
        <f t="shared" ref="J181:J182" si="219">K181+L181+M181</f>
        <v>773.2</v>
      </c>
      <c r="K181" s="58">
        <v>773.2</v>
      </c>
      <c r="L181" s="58"/>
      <c r="M181" s="58"/>
      <c r="N181" s="22">
        <f t="shared" ref="N181:N183" si="220">O181+P181+Q181</f>
        <v>1288.5999999999999</v>
      </c>
      <c r="O181" s="58">
        <v>1288.5999999999999</v>
      </c>
      <c r="P181" s="58"/>
      <c r="Q181" s="58"/>
      <c r="R181" s="22">
        <f t="shared" ref="R181" si="221">S181+T181+U181</f>
        <v>0</v>
      </c>
      <c r="S181" s="58">
        <v>0</v>
      </c>
      <c r="T181" s="58"/>
      <c r="U181" s="58"/>
      <c r="V181" s="29">
        <f t="shared" si="179"/>
        <v>0.75</v>
      </c>
    </row>
    <row r="182" spans="1:101" s="54" customFormat="1" ht="51.75" customHeight="1">
      <c r="A182" s="14" t="s">
        <v>89</v>
      </c>
      <c r="B182" s="49" t="s">
        <v>90</v>
      </c>
      <c r="C182" s="16" t="s">
        <v>12</v>
      </c>
      <c r="D182" s="16" t="s">
        <v>12</v>
      </c>
      <c r="E182" s="16" t="s">
        <v>12</v>
      </c>
      <c r="F182" s="36">
        <f t="shared" si="201"/>
        <v>30855.8</v>
      </c>
      <c r="G182" s="36">
        <f>G183</f>
        <v>11300</v>
      </c>
      <c r="H182" s="36">
        <f>H183</f>
        <v>19555.8</v>
      </c>
      <c r="I182" s="36">
        <f>I183</f>
        <v>0</v>
      </c>
      <c r="J182" s="36">
        <f t="shared" si="219"/>
        <v>30855.8</v>
      </c>
      <c r="K182" s="36">
        <f>K183</f>
        <v>11300</v>
      </c>
      <c r="L182" s="36">
        <f>L183</f>
        <v>19555.8</v>
      </c>
      <c r="M182" s="36">
        <f>M183</f>
        <v>0</v>
      </c>
      <c r="N182" s="36">
        <f t="shared" si="220"/>
        <v>23289.5</v>
      </c>
      <c r="O182" s="36">
        <f>O183</f>
        <v>4000</v>
      </c>
      <c r="P182" s="36">
        <f>P183</f>
        <v>19289.5</v>
      </c>
      <c r="Q182" s="36">
        <f>Q183</f>
        <v>0</v>
      </c>
      <c r="R182" s="36">
        <f>S182+T182+U182</f>
        <v>4000</v>
      </c>
      <c r="S182" s="36">
        <f>S183</f>
        <v>4000</v>
      </c>
      <c r="T182" s="36">
        <f>T183</f>
        <v>0</v>
      </c>
      <c r="U182" s="36">
        <f>U183</f>
        <v>0</v>
      </c>
      <c r="V182" s="37">
        <f t="shared" si="179"/>
        <v>1</v>
      </c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</row>
    <row r="183" spans="1:101" ht="77.25" customHeight="1">
      <c r="A183" s="7" t="s">
        <v>91</v>
      </c>
      <c r="B183" s="20" t="s">
        <v>222</v>
      </c>
      <c r="C183" s="28" t="s">
        <v>12</v>
      </c>
      <c r="D183" s="28" t="s">
        <v>12</v>
      </c>
      <c r="E183" s="28" t="s">
        <v>12</v>
      </c>
      <c r="F183" s="22">
        <f t="shared" si="201"/>
        <v>30855.8</v>
      </c>
      <c r="G183" s="22">
        <f>SUM(G185:G187)</f>
        <v>11300</v>
      </c>
      <c r="H183" s="22">
        <f t="shared" ref="H183:I183" si="222">SUM(H185:H187)</f>
        <v>19555.8</v>
      </c>
      <c r="I183" s="22">
        <f t="shared" si="222"/>
        <v>0</v>
      </c>
      <c r="J183" s="22">
        <f>K183+L183+M183</f>
        <v>30855.8</v>
      </c>
      <c r="K183" s="22">
        <f>SUM(K185:K187)</f>
        <v>11300</v>
      </c>
      <c r="L183" s="22">
        <f t="shared" ref="L183:M183" si="223">SUM(L185:L187)</f>
        <v>19555.8</v>
      </c>
      <c r="M183" s="22">
        <f t="shared" si="223"/>
        <v>0</v>
      </c>
      <c r="N183" s="22">
        <f t="shared" si="220"/>
        <v>23289.5</v>
      </c>
      <c r="O183" s="22">
        <f>SUM(O185:O187)</f>
        <v>4000</v>
      </c>
      <c r="P183" s="22">
        <f t="shared" ref="P183:Q183" si="224">SUM(P185:P187)</f>
        <v>19289.5</v>
      </c>
      <c r="Q183" s="22">
        <f t="shared" si="224"/>
        <v>0</v>
      </c>
      <c r="R183" s="22">
        <f>S183+T183+U183</f>
        <v>4000</v>
      </c>
      <c r="S183" s="22">
        <f>SUM(S185:S187)</f>
        <v>4000</v>
      </c>
      <c r="T183" s="22">
        <f t="shared" ref="T183:U183" si="225">SUM(T185:T187)</f>
        <v>0</v>
      </c>
      <c r="U183" s="22">
        <f t="shared" si="225"/>
        <v>0</v>
      </c>
      <c r="V183" s="29">
        <f t="shared" si="179"/>
        <v>1</v>
      </c>
    </row>
    <row r="184" spans="1:101" ht="18.75">
      <c r="A184" s="30"/>
      <c r="B184" s="50" t="s">
        <v>14</v>
      </c>
      <c r="C184" s="24"/>
      <c r="D184" s="24"/>
      <c r="E184" s="24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9"/>
    </row>
    <row r="185" spans="1:101" ht="75" customHeight="1">
      <c r="A185" s="30"/>
      <c r="B185" s="32" t="s">
        <v>221</v>
      </c>
      <c r="C185" s="26" t="s">
        <v>215</v>
      </c>
      <c r="D185" s="27" t="s">
        <v>56</v>
      </c>
      <c r="E185" s="26" t="s">
        <v>285</v>
      </c>
      <c r="F185" s="22">
        <f t="shared" si="201"/>
        <v>24055.8</v>
      </c>
      <c r="G185" s="58">
        <v>4500</v>
      </c>
      <c r="H185" s="58">
        <v>19555.8</v>
      </c>
      <c r="I185" s="58"/>
      <c r="J185" s="22">
        <f t="shared" ref="J185:J186" si="226">K185+L185+M185</f>
        <v>24055.8</v>
      </c>
      <c r="K185" s="58">
        <v>4500</v>
      </c>
      <c r="L185" s="58">
        <v>19555.8</v>
      </c>
      <c r="M185" s="58"/>
      <c r="N185" s="22">
        <f t="shared" ref="N185:N187" si="227">O185+P185+Q185</f>
        <v>20789.5</v>
      </c>
      <c r="O185" s="58">
        <v>1500</v>
      </c>
      <c r="P185" s="58">
        <v>19289.5</v>
      </c>
      <c r="Q185" s="58"/>
      <c r="R185" s="22">
        <f t="shared" ref="R185:R186" si="228">S185+T185+U185</f>
        <v>1500</v>
      </c>
      <c r="S185" s="58">
        <v>1500</v>
      </c>
      <c r="T185" s="58"/>
      <c r="U185" s="58"/>
      <c r="V185" s="29">
        <f t="shared" si="179"/>
        <v>1</v>
      </c>
    </row>
    <row r="186" spans="1:101" ht="91.5" customHeight="1">
      <c r="A186" s="30"/>
      <c r="B186" s="32" t="s">
        <v>235</v>
      </c>
      <c r="C186" s="26" t="s">
        <v>199</v>
      </c>
      <c r="D186" s="27" t="s">
        <v>57</v>
      </c>
      <c r="E186" s="26" t="s">
        <v>286</v>
      </c>
      <c r="F186" s="22">
        <f t="shared" si="201"/>
        <v>0</v>
      </c>
      <c r="G186" s="58">
        <v>0</v>
      </c>
      <c r="H186" s="58"/>
      <c r="I186" s="58"/>
      <c r="J186" s="22">
        <f t="shared" si="226"/>
        <v>0</v>
      </c>
      <c r="K186" s="58"/>
      <c r="L186" s="58"/>
      <c r="M186" s="58"/>
      <c r="N186" s="22">
        <f t="shared" si="227"/>
        <v>2500</v>
      </c>
      <c r="O186" s="58">
        <v>2500</v>
      </c>
      <c r="P186" s="58"/>
      <c r="Q186" s="58"/>
      <c r="R186" s="22">
        <f t="shared" si="228"/>
        <v>2500</v>
      </c>
      <c r="S186" s="58">
        <v>2500</v>
      </c>
      <c r="T186" s="58"/>
      <c r="U186" s="58"/>
      <c r="V186" s="29" t="e">
        <f t="shared" si="179"/>
        <v>#DIV/0!</v>
      </c>
    </row>
    <row r="187" spans="1:101" ht="108" customHeight="1">
      <c r="A187" s="30"/>
      <c r="B187" s="32" t="s">
        <v>235</v>
      </c>
      <c r="C187" s="26" t="s">
        <v>215</v>
      </c>
      <c r="D187" s="27" t="s">
        <v>56</v>
      </c>
      <c r="E187" s="26" t="s">
        <v>286</v>
      </c>
      <c r="F187" s="22">
        <f t="shared" si="201"/>
        <v>6800</v>
      </c>
      <c r="G187" s="58">
        <v>6800</v>
      </c>
      <c r="H187" s="58"/>
      <c r="I187" s="58"/>
      <c r="J187" s="22">
        <f>K187+L187+M187</f>
        <v>6800</v>
      </c>
      <c r="K187" s="58">
        <v>6800</v>
      </c>
      <c r="L187" s="58"/>
      <c r="M187" s="58"/>
      <c r="N187" s="22">
        <f t="shared" si="227"/>
        <v>0</v>
      </c>
      <c r="O187" s="58">
        <v>0</v>
      </c>
      <c r="P187" s="58"/>
      <c r="Q187" s="58"/>
      <c r="R187" s="22">
        <f>S187+T187+U187</f>
        <v>0</v>
      </c>
      <c r="S187" s="58">
        <v>0</v>
      </c>
      <c r="T187" s="58"/>
      <c r="U187" s="58"/>
      <c r="V187" s="29">
        <f t="shared" si="179"/>
        <v>1</v>
      </c>
    </row>
    <row r="188" spans="1:101" s="54" customFormat="1" ht="42.75" customHeight="1">
      <c r="A188" s="49">
        <v>11</v>
      </c>
      <c r="B188" s="49" t="s">
        <v>142</v>
      </c>
      <c r="C188" s="16" t="s">
        <v>12</v>
      </c>
      <c r="D188" s="16" t="s">
        <v>12</v>
      </c>
      <c r="E188" s="56" t="s">
        <v>12</v>
      </c>
      <c r="F188" s="36">
        <f>G188+H188+I188</f>
        <v>8645.1</v>
      </c>
      <c r="G188" s="36">
        <f>G189</f>
        <v>259.39999999999998</v>
      </c>
      <c r="H188" s="36">
        <f>H189</f>
        <v>8385.7000000000007</v>
      </c>
      <c r="I188" s="36">
        <f>I189</f>
        <v>0</v>
      </c>
      <c r="J188" s="36">
        <f>K188+L188+M188</f>
        <v>0</v>
      </c>
      <c r="K188" s="36">
        <f>K189</f>
        <v>0</v>
      </c>
      <c r="L188" s="36">
        <f>L189</f>
        <v>0</v>
      </c>
      <c r="M188" s="36">
        <f>M189</f>
        <v>0</v>
      </c>
      <c r="N188" s="36">
        <f t="shared" ref="N188:N189" si="229">O188+P188+Q188</f>
        <v>16690.599999999999</v>
      </c>
      <c r="O188" s="36">
        <f>O189</f>
        <v>500.7</v>
      </c>
      <c r="P188" s="36">
        <f>P189</f>
        <v>16189.9</v>
      </c>
      <c r="Q188" s="36">
        <f>Q189</f>
        <v>0</v>
      </c>
      <c r="R188" s="36">
        <f t="shared" ref="R188:R189" si="230">S188+T188+U188</f>
        <v>0</v>
      </c>
      <c r="S188" s="36">
        <f>S189</f>
        <v>0</v>
      </c>
      <c r="T188" s="36">
        <f>T189</f>
        <v>0</v>
      </c>
      <c r="U188" s="36">
        <f>U189</f>
        <v>0</v>
      </c>
      <c r="V188" s="37">
        <f t="shared" si="179"/>
        <v>0</v>
      </c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</row>
    <row r="189" spans="1:101" s="5" customFormat="1" ht="54.75" customHeight="1">
      <c r="A189" s="19" t="s">
        <v>95</v>
      </c>
      <c r="B189" s="39" t="s">
        <v>96</v>
      </c>
      <c r="C189" s="21" t="s">
        <v>12</v>
      </c>
      <c r="D189" s="21" t="s">
        <v>12</v>
      </c>
      <c r="E189" s="21" t="s">
        <v>12</v>
      </c>
      <c r="F189" s="22">
        <f>G189+H189+I189</f>
        <v>8645.1</v>
      </c>
      <c r="G189" s="22">
        <f>SUM(G191:G192)</f>
        <v>259.39999999999998</v>
      </c>
      <c r="H189" s="22">
        <f t="shared" ref="H189" si="231">SUM(H191:H192)</f>
        <v>8385.7000000000007</v>
      </c>
      <c r="I189" s="22">
        <f t="shared" ref="I189" si="232">SUM(I191:I192)</f>
        <v>0</v>
      </c>
      <c r="J189" s="22">
        <f>K189+L189+M189</f>
        <v>0</v>
      </c>
      <c r="K189" s="22">
        <f t="shared" ref="K189:M189" si="233">SUM(K191:K192)</f>
        <v>0</v>
      </c>
      <c r="L189" s="22">
        <f t="shared" si="233"/>
        <v>0</v>
      </c>
      <c r="M189" s="22">
        <f t="shared" si="233"/>
        <v>0</v>
      </c>
      <c r="N189" s="22">
        <f t="shared" si="229"/>
        <v>16690.599999999999</v>
      </c>
      <c r="O189" s="22">
        <f t="shared" ref="O189:T189" si="234">SUM(O191:O192)</f>
        <v>500.7</v>
      </c>
      <c r="P189" s="22">
        <f t="shared" si="234"/>
        <v>16189.9</v>
      </c>
      <c r="Q189" s="22">
        <f t="shared" si="234"/>
        <v>0</v>
      </c>
      <c r="R189" s="22">
        <f t="shared" si="230"/>
        <v>0</v>
      </c>
      <c r="S189" s="22">
        <f t="shared" si="234"/>
        <v>0</v>
      </c>
      <c r="T189" s="22">
        <f t="shared" si="234"/>
        <v>0</v>
      </c>
      <c r="U189" s="22">
        <f t="shared" ref="U189" si="235">SUM(U191:U192)</f>
        <v>0</v>
      </c>
      <c r="V189" s="29">
        <f t="shared" si="179"/>
        <v>0</v>
      </c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</row>
    <row r="190" spans="1:101" ht="18.75">
      <c r="A190" s="10"/>
      <c r="B190" s="53" t="s">
        <v>14</v>
      </c>
      <c r="C190" s="46"/>
      <c r="D190" s="46"/>
      <c r="E190" s="46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9"/>
    </row>
    <row r="191" spans="1:101" ht="77.25" customHeight="1">
      <c r="A191" s="57"/>
      <c r="B191" s="32" t="s">
        <v>97</v>
      </c>
      <c r="C191" s="26" t="s">
        <v>241</v>
      </c>
      <c r="D191" s="27" t="s">
        <v>98</v>
      </c>
      <c r="E191" s="26" t="s">
        <v>99</v>
      </c>
      <c r="F191" s="22">
        <f>G191+H191+I191</f>
        <v>0</v>
      </c>
      <c r="G191" s="58">
        <v>0</v>
      </c>
      <c r="H191" s="58">
        <v>0</v>
      </c>
      <c r="I191" s="58"/>
      <c r="J191" s="22">
        <f t="shared" ref="J191:J199" si="236">K191+L191+M191</f>
        <v>0</v>
      </c>
      <c r="K191" s="58"/>
      <c r="L191" s="58"/>
      <c r="M191" s="58"/>
      <c r="N191" s="22">
        <f t="shared" ref="N191:N199" si="237">O191+P191+Q191</f>
        <v>8593.5</v>
      </c>
      <c r="O191" s="58">
        <v>257.8</v>
      </c>
      <c r="P191" s="58">
        <v>8335.7000000000007</v>
      </c>
      <c r="Q191" s="58"/>
      <c r="R191" s="22">
        <f t="shared" ref="R191:R199" si="238">S191+T191+U191</f>
        <v>0</v>
      </c>
      <c r="S191" s="58">
        <v>0</v>
      </c>
      <c r="T191" s="58"/>
      <c r="U191" s="58"/>
      <c r="V191" s="29" t="e">
        <f t="shared" si="179"/>
        <v>#DIV/0!</v>
      </c>
    </row>
    <row r="192" spans="1:101" ht="54.75" customHeight="1">
      <c r="A192" s="57"/>
      <c r="B192" s="32" t="s">
        <v>163</v>
      </c>
      <c r="C192" s="26" t="s">
        <v>220</v>
      </c>
      <c r="D192" s="27" t="s">
        <v>87</v>
      </c>
      <c r="E192" s="26" t="s">
        <v>140</v>
      </c>
      <c r="F192" s="22">
        <f>G192+H192+I192</f>
        <v>8645.1</v>
      </c>
      <c r="G192" s="58">
        <v>259.39999999999998</v>
      </c>
      <c r="H192" s="58">
        <v>8385.7000000000007</v>
      </c>
      <c r="I192" s="58"/>
      <c r="J192" s="22">
        <f t="shared" si="236"/>
        <v>0</v>
      </c>
      <c r="K192" s="58"/>
      <c r="L192" s="58"/>
      <c r="M192" s="58"/>
      <c r="N192" s="22">
        <f t="shared" si="237"/>
        <v>8097.1</v>
      </c>
      <c r="O192" s="58">
        <v>242.9</v>
      </c>
      <c r="P192" s="58">
        <v>7854.2</v>
      </c>
      <c r="Q192" s="58"/>
      <c r="R192" s="22">
        <f t="shared" si="238"/>
        <v>0</v>
      </c>
      <c r="S192" s="58">
        <v>0</v>
      </c>
      <c r="T192" s="58"/>
      <c r="U192" s="58"/>
      <c r="V192" s="29">
        <f t="shared" si="179"/>
        <v>0</v>
      </c>
    </row>
    <row r="193" spans="1:22" ht="46.5" customHeight="1">
      <c r="A193" s="80" t="s">
        <v>322</v>
      </c>
      <c r="B193" s="49" t="s">
        <v>323</v>
      </c>
      <c r="C193" s="16" t="s">
        <v>12</v>
      </c>
      <c r="D193" s="16" t="s">
        <v>12</v>
      </c>
      <c r="E193" s="56" t="s">
        <v>12</v>
      </c>
      <c r="F193" s="36">
        <f>G193+H193+I193</f>
        <v>43057.599999999999</v>
      </c>
      <c r="G193" s="81">
        <f>G194+G197</f>
        <v>1291.8</v>
      </c>
      <c r="H193" s="81">
        <f>H194+H197</f>
        <v>41765.800000000003</v>
      </c>
      <c r="I193" s="81">
        <f t="shared" ref="I193" si="239">I194+I197</f>
        <v>0</v>
      </c>
      <c r="J193" s="36">
        <f t="shared" si="236"/>
        <v>25266</v>
      </c>
      <c r="K193" s="81">
        <f>K194+K197</f>
        <v>758</v>
      </c>
      <c r="L193" s="81">
        <f t="shared" ref="L193:M193" si="240">L194+L197</f>
        <v>24508</v>
      </c>
      <c r="M193" s="81">
        <f t="shared" si="240"/>
        <v>0</v>
      </c>
      <c r="N193" s="36">
        <f t="shared" si="237"/>
        <v>0</v>
      </c>
      <c r="O193" s="81">
        <f>O194+O197</f>
        <v>0</v>
      </c>
      <c r="P193" s="81">
        <f t="shared" ref="P193:Q193" si="241">P194+P197</f>
        <v>0</v>
      </c>
      <c r="Q193" s="81">
        <f t="shared" si="241"/>
        <v>0</v>
      </c>
      <c r="R193" s="36">
        <f t="shared" si="238"/>
        <v>0</v>
      </c>
      <c r="S193" s="81">
        <f>S194+S197</f>
        <v>0</v>
      </c>
      <c r="T193" s="81">
        <f t="shared" ref="T193:U193" si="242">T194+T197</f>
        <v>0</v>
      </c>
      <c r="U193" s="81">
        <f t="shared" si="242"/>
        <v>0</v>
      </c>
      <c r="V193" s="37">
        <f t="shared" si="179"/>
        <v>0.58699999999999997</v>
      </c>
    </row>
    <row r="194" spans="1:22" ht="55.5" customHeight="1">
      <c r="A194" s="10" t="s">
        <v>324</v>
      </c>
      <c r="B194" s="39" t="s">
        <v>329</v>
      </c>
      <c r="C194" s="21" t="s">
        <v>12</v>
      </c>
      <c r="D194" s="21" t="s">
        <v>12</v>
      </c>
      <c r="E194" s="21" t="s">
        <v>12</v>
      </c>
      <c r="F194" s="22">
        <f>G194+H194+I194</f>
        <v>20403.8</v>
      </c>
      <c r="G194" s="58">
        <f>G196</f>
        <v>612.20000000000005</v>
      </c>
      <c r="H194" s="58">
        <f t="shared" ref="H194:I194" si="243">H196</f>
        <v>19791.599999999999</v>
      </c>
      <c r="I194" s="58">
        <f t="shared" si="243"/>
        <v>0</v>
      </c>
      <c r="J194" s="22">
        <f t="shared" si="236"/>
        <v>2840</v>
      </c>
      <c r="K194" s="58">
        <f>K196</f>
        <v>85.2</v>
      </c>
      <c r="L194" s="58">
        <f>L196</f>
        <v>2754.8</v>
      </c>
      <c r="M194" s="58">
        <f t="shared" ref="M194" si="244">M196+M199</f>
        <v>0</v>
      </c>
      <c r="N194" s="22">
        <f t="shared" si="237"/>
        <v>0</v>
      </c>
      <c r="O194" s="58">
        <f>O196+O199</f>
        <v>0</v>
      </c>
      <c r="P194" s="58">
        <f t="shared" ref="P194:Q194" si="245">P196+P199</f>
        <v>0</v>
      </c>
      <c r="Q194" s="58">
        <f t="shared" si="245"/>
        <v>0</v>
      </c>
      <c r="R194" s="22">
        <f t="shared" si="238"/>
        <v>0</v>
      </c>
      <c r="S194" s="58">
        <f>S196+S199</f>
        <v>0</v>
      </c>
      <c r="T194" s="58">
        <f t="shared" ref="T194:U194" si="246">T196+T199</f>
        <v>0</v>
      </c>
      <c r="U194" s="58">
        <f t="shared" si="246"/>
        <v>0</v>
      </c>
      <c r="V194" s="29">
        <f t="shared" si="179"/>
        <v>0.13900000000000001</v>
      </c>
    </row>
    <row r="195" spans="1:22" ht="17.25" customHeight="1">
      <c r="A195" s="10"/>
      <c r="B195" s="53" t="s">
        <v>14</v>
      </c>
      <c r="C195" s="28"/>
      <c r="D195" s="28"/>
      <c r="E195" s="79"/>
      <c r="F195" s="22"/>
      <c r="G195" s="58"/>
      <c r="H195" s="58"/>
      <c r="I195" s="58"/>
      <c r="J195" s="22"/>
      <c r="K195" s="58"/>
      <c r="L195" s="58"/>
      <c r="M195" s="58"/>
      <c r="N195" s="22"/>
      <c r="O195" s="58"/>
      <c r="P195" s="58"/>
      <c r="Q195" s="58"/>
      <c r="R195" s="22"/>
      <c r="S195" s="58"/>
      <c r="T195" s="58"/>
      <c r="U195" s="58"/>
      <c r="V195" s="29"/>
    </row>
    <row r="196" spans="1:22" ht="54.75" customHeight="1">
      <c r="A196" s="10"/>
      <c r="B196" s="53" t="s">
        <v>326</v>
      </c>
      <c r="C196" s="65" t="s">
        <v>199</v>
      </c>
      <c r="D196" s="65" t="s">
        <v>57</v>
      </c>
      <c r="E196" s="82" t="s">
        <v>325</v>
      </c>
      <c r="F196" s="22">
        <f t="shared" ref="F196:F199" si="247">G196+H196+I196</f>
        <v>20403.8</v>
      </c>
      <c r="G196" s="58">
        <v>612.20000000000005</v>
      </c>
      <c r="H196" s="58">
        <v>19791.599999999999</v>
      </c>
      <c r="I196" s="58"/>
      <c r="J196" s="22">
        <f t="shared" si="236"/>
        <v>2840</v>
      </c>
      <c r="K196" s="58">
        <v>85.2</v>
      </c>
      <c r="L196" s="58">
        <v>2754.8</v>
      </c>
      <c r="M196" s="58"/>
      <c r="N196" s="22">
        <f t="shared" si="237"/>
        <v>0</v>
      </c>
      <c r="O196" s="58">
        <v>0</v>
      </c>
      <c r="P196" s="58"/>
      <c r="Q196" s="58"/>
      <c r="R196" s="22">
        <f t="shared" si="238"/>
        <v>0</v>
      </c>
      <c r="S196" s="58"/>
      <c r="T196" s="58"/>
      <c r="U196" s="58"/>
      <c r="V196" s="29">
        <f t="shared" si="179"/>
        <v>0.13900000000000001</v>
      </c>
    </row>
    <row r="197" spans="1:22" ht="54.75" customHeight="1">
      <c r="A197" s="10" t="s">
        <v>330</v>
      </c>
      <c r="B197" s="20" t="s">
        <v>331</v>
      </c>
      <c r="C197" s="21" t="s">
        <v>12</v>
      </c>
      <c r="D197" s="21" t="s">
        <v>12</v>
      </c>
      <c r="E197" s="21" t="s">
        <v>12</v>
      </c>
      <c r="F197" s="22">
        <f t="shared" si="247"/>
        <v>22653.8</v>
      </c>
      <c r="G197" s="58">
        <f>G199</f>
        <v>679.6</v>
      </c>
      <c r="H197" s="58">
        <f t="shared" ref="H197:I197" si="248">H199</f>
        <v>21974.2</v>
      </c>
      <c r="I197" s="58">
        <f t="shared" si="248"/>
        <v>0</v>
      </c>
      <c r="J197" s="22">
        <f t="shared" si="236"/>
        <v>22426</v>
      </c>
      <c r="K197" s="58">
        <f>K199</f>
        <v>672.8</v>
      </c>
      <c r="L197" s="58">
        <f t="shared" ref="L197:M197" si="249">L199</f>
        <v>21753.200000000001</v>
      </c>
      <c r="M197" s="58">
        <f t="shared" si="249"/>
        <v>0</v>
      </c>
      <c r="N197" s="22">
        <f t="shared" si="237"/>
        <v>0</v>
      </c>
      <c r="O197" s="58">
        <f>O199</f>
        <v>0</v>
      </c>
      <c r="P197" s="58">
        <f t="shared" ref="P197:Q197" si="250">P199</f>
        <v>0</v>
      </c>
      <c r="Q197" s="58">
        <f t="shared" si="250"/>
        <v>0</v>
      </c>
      <c r="R197" s="22">
        <f t="shared" si="238"/>
        <v>0</v>
      </c>
      <c r="S197" s="58">
        <f>S199</f>
        <v>0</v>
      </c>
      <c r="T197" s="58">
        <f t="shared" ref="T197:U197" si="251">T199</f>
        <v>0</v>
      </c>
      <c r="U197" s="58">
        <f t="shared" si="251"/>
        <v>0</v>
      </c>
      <c r="V197" s="29">
        <f t="shared" si="179"/>
        <v>0.99</v>
      </c>
    </row>
    <row r="198" spans="1:22" ht="18" customHeight="1">
      <c r="A198" s="10"/>
      <c r="B198" s="53" t="s">
        <v>14</v>
      </c>
      <c r="C198" s="65"/>
      <c r="D198" s="65"/>
      <c r="E198" s="82"/>
      <c r="F198" s="22"/>
      <c r="G198" s="58"/>
      <c r="H198" s="58"/>
      <c r="I198" s="58"/>
      <c r="J198" s="22"/>
      <c r="K198" s="58"/>
      <c r="L198" s="58"/>
      <c r="M198" s="58"/>
      <c r="N198" s="22"/>
      <c r="O198" s="58"/>
      <c r="P198" s="58"/>
      <c r="Q198" s="58"/>
      <c r="R198" s="22"/>
      <c r="S198" s="58"/>
      <c r="T198" s="58"/>
      <c r="U198" s="58"/>
      <c r="V198" s="29"/>
    </row>
    <row r="199" spans="1:22" ht="54.75" customHeight="1">
      <c r="A199" s="10"/>
      <c r="B199" s="53" t="s">
        <v>328</v>
      </c>
      <c r="C199" s="65" t="s">
        <v>212</v>
      </c>
      <c r="D199" s="68" t="s">
        <v>78</v>
      </c>
      <c r="E199" s="82" t="s">
        <v>327</v>
      </c>
      <c r="F199" s="22">
        <f t="shared" si="247"/>
        <v>22653.8</v>
      </c>
      <c r="G199" s="58">
        <v>679.61</v>
      </c>
      <c r="H199" s="58">
        <v>21974.2</v>
      </c>
      <c r="I199" s="58"/>
      <c r="J199" s="22">
        <f t="shared" si="236"/>
        <v>22426</v>
      </c>
      <c r="K199" s="58">
        <v>672.78</v>
      </c>
      <c r="L199" s="58">
        <v>21753.23</v>
      </c>
      <c r="M199" s="58"/>
      <c r="N199" s="22">
        <f t="shared" si="237"/>
        <v>0</v>
      </c>
      <c r="O199" s="58">
        <v>0</v>
      </c>
      <c r="P199" s="58"/>
      <c r="Q199" s="58"/>
      <c r="R199" s="22">
        <f t="shared" si="238"/>
        <v>0</v>
      </c>
      <c r="S199" s="58"/>
      <c r="T199" s="58"/>
      <c r="U199" s="58"/>
      <c r="V199" s="29">
        <f t="shared" si="179"/>
        <v>0.99</v>
      </c>
    </row>
    <row r="200" spans="1:22">
      <c r="B200" s="3" t="s">
        <v>242</v>
      </c>
    </row>
    <row r="201" spans="1:22" ht="16.5" customHeight="1">
      <c r="B201" s="3" t="s">
        <v>141</v>
      </c>
    </row>
    <row r="202" spans="1:22">
      <c r="B202" s="64"/>
      <c r="V202" s="1"/>
    </row>
    <row r="203" spans="1:22">
      <c r="V203" s="1"/>
    </row>
    <row r="204" spans="1:22" ht="22.15" customHeight="1">
      <c r="V204" s="1"/>
    </row>
    <row r="205" spans="1:22" ht="22.15" customHeight="1">
      <c r="V205" s="1"/>
    </row>
    <row r="206" spans="1:22" ht="22.15" customHeight="1">
      <c r="V206" s="1"/>
    </row>
    <row r="207" spans="1:22" ht="22.15" customHeight="1">
      <c r="V207" s="1"/>
    </row>
    <row r="208" spans="1:22" ht="21" customHeight="1">
      <c r="V208" s="1"/>
    </row>
    <row r="209" spans="22:22" ht="21" customHeight="1">
      <c r="V209" s="1"/>
    </row>
    <row r="210" spans="22:22" ht="21" customHeight="1">
      <c r="V210" s="1"/>
    </row>
    <row r="211" spans="22:22" ht="21" customHeight="1">
      <c r="V211" s="1"/>
    </row>
    <row r="212" spans="22:22" ht="17.45" customHeight="1">
      <c r="V212" s="1"/>
    </row>
    <row r="213" spans="22:22" ht="16.149999999999999" customHeight="1">
      <c r="V213" s="1"/>
    </row>
    <row r="214" spans="22:22" ht="17.45" customHeight="1">
      <c r="V214" s="1"/>
    </row>
    <row r="215" spans="22:22" ht="20.45" customHeight="1">
      <c r="V215" s="1"/>
    </row>
    <row r="216" spans="22:22" ht="16.149999999999999" customHeight="1">
      <c r="V216" s="1"/>
    </row>
    <row r="217" spans="22:22" ht="17.45" customHeight="1">
      <c r="V217" s="1"/>
    </row>
    <row r="218" spans="22:22" ht="17.45" customHeight="1">
      <c r="V218" s="1"/>
    </row>
    <row r="219" spans="22:22">
      <c r="V219" s="1"/>
    </row>
    <row r="220" spans="22:22">
      <c r="V220" s="1"/>
    </row>
    <row r="221" spans="22:22">
      <c r="V221" s="1"/>
    </row>
    <row r="222" spans="22:22">
      <c r="V222" s="1"/>
    </row>
    <row r="223" spans="22:22">
      <c r="V223" s="1"/>
    </row>
    <row r="224" spans="22:22">
      <c r="V224" s="1"/>
    </row>
    <row r="225" spans="22:22">
      <c r="V225" s="1"/>
    </row>
    <row r="226" spans="22:22">
      <c r="V226" s="1"/>
    </row>
    <row r="227" spans="22:22">
      <c r="V227" s="1"/>
    </row>
    <row r="228" spans="22:22">
      <c r="V228" s="1"/>
    </row>
    <row r="229" spans="22:22">
      <c r="V229" s="1"/>
    </row>
    <row r="230" spans="22:22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  <row r="236" spans="22:22">
      <c r="V236" s="1"/>
    </row>
  </sheetData>
  <customSheetViews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2" max="37" man="1"/>
    <brk id="106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M241"/>
  <sheetViews>
    <sheetView topLeftCell="A7" workbookViewId="0">
      <pane xSplit="3" ySplit="5" topLeftCell="D102" activePane="bottomRight" state="frozen"/>
      <selection activeCell="A7" sqref="A7"/>
      <selection pane="topRight" activeCell="D7" sqref="D7"/>
      <selection pane="bottomLeft" activeCell="A12" sqref="A12"/>
      <selection pane="bottomRight" activeCell="I202" sqref="I202"/>
    </sheetView>
  </sheetViews>
  <sheetFormatPr defaultColWidth="9.140625" defaultRowHeight="16.899999999999999" customHeight="1"/>
  <cols>
    <col min="1" max="1" width="6.42578125" style="2" customWidth="1"/>
    <col min="2" max="2" width="46.7109375" style="3" customWidth="1"/>
    <col min="3" max="3" width="7.7109375" style="2" customWidth="1"/>
    <col min="4" max="4" width="13.85546875" style="2" customWidth="1"/>
    <col min="5" max="5" width="18.7109375" style="2" customWidth="1"/>
    <col min="6" max="6" width="14.7109375" style="2" customWidth="1"/>
    <col min="7" max="7" width="15.5703125" style="2" customWidth="1"/>
    <col min="8" max="8" width="17.140625" style="2" customWidth="1"/>
    <col min="9" max="9" width="14.7109375" style="2" customWidth="1"/>
    <col min="10" max="10" width="16.7109375" style="2" customWidth="1"/>
    <col min="11" max="11" width="16.85546875" style="2" customWidth="1"/>
    <col min="12" max="12" width="16.28515625" style="2" customWidth="1"/>
    <col min="13" max="13" width="14.140625" style="2" customWidth="1"/>
    <col min="14" max="14" width="12.5703125" style="2" customWidth="1"/>
    <col min="15" max="15" width="18.7109375" style="1" customWidth="1"/>
    <col min="16" max="16" width="23.42578125" style="1" bestFit="1" customWidth="1"/>
    <col min="17" max="17" width="18.28515625" style="1" bestFit="1" customWidth="1"/>
    <col min="18" max="91" width="9.140625" style="1"/>
    <col min="92" max="16384" width="9.140625" style="2"/>
  </cols>
  <sheetData>
    <row r="1" spans="1:18" ht="16.899999999999999" customHeight="1">
      <c r="F1" s="69"/>
      <c r="G1" s="69"/>
      <c r="H1" s="69"/>
      <c r="I1" s="69"/>
      <c r="J1" s="69"/>
      <c r="K1" s="69"/>
      <c r="L1" s="69"/>
      <c r="M1" s="69"/>
      <c r="N1"/>
    </row>
    <row r="2" spans="1:18" ht="16.899999999999999" customHeight="1">
      <c r="F2" s="69"/>
      <c r="G2" s="69"/>
      <c r="H2" s="69"/>
      <c r="I2" s="69"/>
      <c r="J2" s="69"/>
      <c r="K2" s="69"/>
      <c r="L2" s="69"/>
      <c r="M2" s="69"/>
      <c r="N2"/>
    </row>
    <row r="3" spans="1:18" ht="16.899999999999999" customHeight="1">
      <c r="F3" s="69"/>
      <c r="G3" s="69"/>
      <c r="H3" s="69"/>
      <c r="I3" s="69"/>
      <c r="J3" s="69"/>
      <c r="K3" s="69"/>
      <c r="L3" s="69"/>
      <c r="M3" s="69"/>
      <c r="N3"/>
    </row>
    <row r="4" spans="1:18" ht="16.899999999999999" customHeight="1">
      <c r="F4" s="69"/>
      <c r="G4" s="69"/>
      <c r="H4" s="69"/>
      <c r="I4" s="69"/>
      <c r="J4" s="69"/>
      <c r="K4" s="69"/>
      <c r="L4" s="69"/>
      <c r="M4" s="69"/>
      <c r="N4" s="69"/>
    </row>
    <row r="5" spans="1:18" ht="16.899999999999999" customHeight="1">
      <c r="A5" s="108" t="s">
        <v>350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</row>
    <row r="6" spans="1:18" ht="16.899999999999999" customHeight="1">
      <c r="A6" s="108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</row>
    <row r="7" spans="1:18" ht="16.899999999999999" customHeight="1">
      <c r="E7" s="4"/>
      <c r="G7" s="93"/>
      <c r="H7" s="93"/>
      <c r="I7" s="93"/>
      <c r="K7" s="93"/>
    </row>
    <row r="8" spans="1:18" ht="16.899999999999999" customHeight="1">
      <c r="A8" s="109" t="s">
        <v>0</v>
      </c>
      <c r="B8" s="112" t="s">
        <v>1</v>
      </c>
      <c r="C8" s="109" t="s">
        <v>2</v>
      </c>
      <c r="D8" s="109" t="s">
        <v>3</v>
      </c>
      <c r="E8" s="109" t="s">
        <v>4</v>
      </c>
      <c r="F8" s="120" t="s">
        <v>144</v>
      </c>
      <c r="G8" s="121"/>
      <c r="H8" s="121"/>
      <c r="I8" s="121"/>
      <c r="J8" s="120" t="s">
        <v>176</v>
      </c>
      <c r="K8" s="121"/>
      <c r="L8" s="121"/>
      <c r="M8" s="122"/>
      <c r="N8" s="125" t="s">
        <v>351</v>
      </c>
    </row>
    <row r="9" spans="1:18" ht="16.899999999999999" customHeight="1">
      <c r="A9" s="110"/>
      <c r="B9" s="113"/>
      <c r="C9" s="110"/>
      <c r="D9" s="110"/>
      <c r="E9" s="115"/>
      <c r="F9" s="117" t="s">
        <v>167</v>
      </c>
      <c r="G9" s="118"/>
      <c r="H9" s="118"/>
      <c r="I9" s="119"/>
      <c r="J9" s="117" t="s">
        <v>167</v>
      </c>
      <c r="K9" s="118"/>
      <c r="L9" s="118"/>
      <c r="M9" s="119"/>
      <c r="N9" s="126"/>
    </row>
    <row r="10" spans="1:18" ht="36.6" customHeight="1">
      <c r="A10" s="111"/>
      <c r="B10" s="114"/>
      <c r="C10" s="111"/>
      <c r="D10" s="111"/>
      <c r="E10" s="116"/>
      <c r="F10" s="104" t="s">
        <v>6</v>
      </c>
      <c r="G10" s="104" t="s">
        <v>7</v>
      </c>
      <c r="H10" s="104" t="s">
        <v>8</v>
      </c>
      <c r="I10" s="104" t="s">
        <v>168</v>
      </c>
      <c r="J10" s="104" t="s">
        <v>6</v>
      </c>
      <c r="K10" s="104" t="s">
        <v>7</v>
      </c>
      <c r="L10" s="104" t="s">
        <v>8</v>
      </c>
      <c r="M10" s="104" t="s">
        <v>166</v>
      </c>
      <c r="N10" s="127"/>
      <c r="O10" s="100"/>
      <c r="P10" s="100"/>
      <c r="Q10" s="100"/>
    </row>
    <row r="11" spans="1:18" ht="16.899999999999999" customHeight="1">
      <c r="A11" s="7" t="s">
        <v>9</v>
      </c>
      <c r="B11" s="8">
        <v>2</v>
      </c>
      <c r="C11" s="103">
        <v>3</v>
      </c>
      <c r="D11" s="103">
        <v>4</v>
      </c>
      <c r="E11" s="103">
        <v>5</v>
      </c>
      <c r="F11" s="104">
        <v>6</v>
      </c>
      <c r="G11" s="104">
        <v>7</v>
      </c>
      <c r="H11" s="104">
        <v>8</v>
      </c>
      <c r="I11" s="104">
        <v>9</v>
      </c>
      <c r="J11" s="104">
        <v>10</v>
      </c>
      <c r="K11" s="104">
        <v>11</v>
      </c>
      <c r="L11" s="104">
        <v>12</v>
      </c>
      <c r="M11" s="104">
        <v>13</v>
      </c>
      <c r="N11" s="6">
        <v>22</v>
      </c>
      <c r="O11" s="100"/>
      <c r="P11" s="100"/>
      <c r="Q11" s="100"/>
    </row>
    <row r="12" spans="1:18" ht="16.899999999999999" customHeight="1">
      <c r="A12" s="10"/>
      <c r="B12" s="11" t="s">
        <v>10</v>
      </c>
      <c r="C12" s="103"/>
      <c r="D12" s="103"/>
      <c r="E12" s="103"/>
      <c r="F12" s="70">
        <f>G12+H12+I12</f>
        <v>19058718.899999999</v>
      </c>
      <c r="G12" s="70">
        <f>G13+G37+G63+G91+G98+G113+G130+G146+G170+G187+G193+G198</f>
        <v>6644986.7000000002</v>
      </c>
      <c r="H12" s="70">
        <f t="shared" ref="H12:I12" si="0">H13+H37+H63+H91+H98+H113+H130+H146+H170+H187+H193+H198</f>
        <v>11623503.300000001</v>
      </c>
      <c r="I12" s="70">
        <f t="shared" si="0"/>
        <v>790228.9</v>
      </c>
      <c r="J12" s="70">
        <f>K12+L12+M12</f>
        <v>13652716.800000001</v>
      </c>
      <c r="K12" s="70">
        <f>K13+K37+K63+K91+K98+K113+K130+K146+K170+K187+K193+K198</f>
        <v>5540821.5999999996</v>
      </c>
      <c r="L12" s="70">
        <f t="shared" ref="L12:M12" si="1">L13+L37+L63+L91+L98+L113+L130+L146+L170+L187+L193+L198</f>
        <v>7810550.2000000002</v>
      </c>
      <c r="M12" s="70">
        <f t="shared" si="1"/>
        <v>301345</v>
      </c>
      <c r="N12" s="12">
        <f>K12/G12</f>
        <v>0.83399999999999996</v>
      </c>
      <c r="O12" s="89"/>
      <c r="P12" s="89"/>
      <c r="Q12" s="89"/>
      <c r="R12" s="90"/>
    </row>
    <row r="13" spans="1:18" ht="16.899999999999999" customHeight="1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77" si="2">G13+H13+I13</f>
        <v>894607.2</v>
      </c>
      <c r="G13" s="36">
        <f>G15+G29+G33+G21</f>
        <v>226724.8</v>
      </c>
      <c r="H13" s="36">
        <f t="shared" ref="H13" si="3">H15+H29+H33+H21</f>
        <v>648878.19999999995</v>
      </c>
      <c r="I13" s="36">
        <f>I15+I29+I33+I21</f>
        <v>19004.2</v>
      </c>
      <c r="J13" s="36">
        <f t="shared" ref="J13" si="4">K13+L13+M13</f>
        <v>582681.19999999995</v>
      </c>
      <c r="K13" s="36">
        <f>K15+K29+K33+K21</f>
        <v>215970.1</v>
      </c>
      <c r="L13" s="36">
        <f t="shared" ref="L13:M13" si="5">L15+L29+L33+L21</f>
        <v>353790.3</v>
      </c>
      <c r="M13" s="36">
        <f t="shared" si="5"/>
        <v>12920.8</v>
      </c>
      <c r="N13" s="18">
        <f t="shared" ref="N13:N77" si="6">K13/G13</f>
        <v>0.95299999999999996</v>
      </c>
      <c r="O13" s="91"/>
      <c r="P13" s="91"/>
      <c r="Q13" s="91"/>
      <c r="R13" s="90"/>
    </row>
    <row r="14" spans="1:18" ht="16.899999999999999" customHeight="1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5" t="e">
        <f t="shared" si="6"/>
        <v>#DIV/0!</v>
      </c>
      <c r="O14" s="92"/>
      <c r="P14" s="92"/>
      <c r="Q14" s="92"/>
      <c r="R14" s="90"/>
    </row>
    <row r="15" spans="1:18" ht="16.899999999999999" customHeight="1">
      <c r="A15" s="7" t="s">
        <v>13</v>
      </c>
      <c r="B15" s="39" t="s">
        <v>311</v>
      </c>
      <c r="C15" s="21" t="s">
        <v>12</v>
      </c>
      <c r="D15" s="21" t="s">
        <v>12</v>
      </c>
      <c r="E15" s="21" t="s">
        <v>12</v>
      </c>
      <c r="F15" s="22">
        <f>G15+H15+I15</f>
        <v>49166.3</v>
      </c>
      <c r="G15" s="22">
        <f>SUM(G17:G20)</f>
        <v>491.9</v>
      </c>
      <c r="H15" s="22">
        <f>SUM(H17:H20)</f>
        <v>48674.400000000001</v>
      </c>
      <c r="I15" s="22">
        <f t="shared" ref="I15" si="7">SUM(I19:I20)</f>
        <v>0</v>
      </c>
      <c r="J15" s="22">
        <f t="shared" ref="J15" si="8">K15+L15+M15</f>
        <v>127.6</v>
      </c>
      <c r="K15" s="22">
        <f>SUM(K17:K20)</f>
        <v>127.6</v>
      </c>
      <c r="L15" s="22">
        <f t="shared" ref="L15:M15" si="9">SUM(L17:L20)</f>
        <v>0</v>
      </c>
      <c r="M15" s="22">
        <f t="shared" si="9"/>
        <v>0</v>
      </c>
      <c r="N15" s="29">
        <f t="shared" si="6"/>
        <v>0.25900000000000001</v>
      </c>
    </row>
    <row r="16" spans="1:18" ht="16.899999999999999" customHeight="1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9" t="e">
        <f t="shared" si="6"/>
        <v>#DIV/0!</v>
      </c>
    </row>
    <row r="17" spans="1:14" ht="16.899999999999999" customHeight="1">
      <c r="A17" s="30"/>
      <c r="B17" s="94" t="s">
        <v>113</v>
      </c>
      <c r="C17" s="62" t="s">
        <v>195</v>
      </c>
      <c r="D17" s="63" t="s">
        <v>43</v>
      </c>
      <c r="E17" s="26" t="s">
        <v>114</v>
      </c>
      <c r="F17" s="22">
        <f>G17+H17+I17</f>
        <v>0</v>
      </c>
      <c r="G17" s="58">
        <v>0</v>
      </c>
      <c r="H17" s="58">
        <v>0</v>
      </c>
      <c r="I17" s="22"/>
      <c r="J17" s="22">
        <f t="shared" ref="J17:J29" si="10">K17+L17+M17</f>
        <v>0</v>
      </c>
      <c r="K17" s="22"/>
      <c r="L17" s="105"/>
      <c r="M17" s="105"/>
      <c r="N17" s="29" t="e">
        <f t="shared" si="6"/>
        <v>#DIV/0!</v>
      </c>
    </row>
    <row r="18" spans="1:14" ht="16.899999999999999" customHeight="1">
      <c r="A18" s="30"/>
      <c r="B18" s="94" t="s">
        <v>333</v>
      </c>
      <c r="C18" s="62" t="s">
        <v>249</v>
      </c>
      <c r="D18" s="63" t="s">
        <v>250</v>
      </c>
      <c r="E18" s="26" t="s">
        <v>332</v>
      </c>
      <c r="F18" s="22">
        <f>G18+H18+I18</f>
        <v>12750.2</v>
      </c>
      <c r="G18" s="58">
        <v>127.6</v>
      </c>
      <c r="H18" s="58">
        <v>12622.6</v>
      </c>
      <c r="I18" s="22"/>
      <c r="J18" s="22">
        <f t="shared" si="10"/>
        <v>127.6</v>
      </c>
      <c r="K18" s="22">
        <v>127.6</v>
      </c>
      <c r="L18" s="105"/>
      <c r="M18" s="105"/>
      <c r="N18" s="29">
        <f t="shared" si="6"/>
        <v>1</v>
      </c>
    </row>
    <row r="19" spans="1:14" ht="16.899999999999999" customHeight="1">
      <c r="A19" s="30"/>
      <c r="B19" s="50" t="s">
        <v>247</v>
      </c>
      <c r="C19" s="26" t="s">
        <v>249</v>
      </c>
      <c r="D19" s="27" t="s">
        <v>250</v>
      </c>
      <c r="E19" s="26" t="s">
        <v>245</v>
      </c>
      <c r="F19" s="22">
        <f t="shared" ref="F19:F20" si="11">G19+H19+I19</f>
        <v>1642.1</v>
      </c>
      <c r="G19" s="58">
        <v>16.45</v>
      </c>
      <c r="H19" s="58">
        <v>1625.6</v>
      </c>
      <c r="I19" s="22"/>
      <c r="J19" s="22">
        <f t="shared" si="10"/>
        <v>0</v>
      </c>
      <c r="K19" s="22"/>
      <c r="L19" s="105"/>
      <c r="M19" s="105"/>
      <c r="N19" s="29">
        <f t="shared" si="6"/>
        <v>0</v>
      </c>
    </row>
    <row r="20" spans="1:14" ht="16.899999999999999" customHeight="1">
      <c r="A20" s="30"/>
      <c r="B20" s="50" t="s">
        <v>248</v>
      </c>
      <c r="C20" s="26" t="s">
        <v>249</v>
      </c>
      <c r="D20" s="27" t="s">
        <v>250</v>
      </c>
      <c r="E20" s="26" t="s">
        <v>246</v>
      </c>
      <c r="F20" s="22">
        <f t="shared" si="11"/>
        <v>34774</v>
      </c>
      <c r="G20" s="58">
        <v>347.8</v>
      </c>
      <c r="H20" s="58">
        <v>34426.199999999997</v>
      </c>
      <c r="I20" s="22"/>
      <c r="J20" s="22">
        <f t="shared" si="10"/>
        <v>0</v>
      </c>
      <c r="K20" s="22"/>
      <c r="L20" s="105"/>
      <c r="M20" s="105"/>
      <c r="N20" s="29">
        <f t="shared" si="6"/>
        <v>0</v>
      </c>
    </row>
    <row r="21" spans="1:14" ht="16.899999999999999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172309.7</v>
      </c>
      <c r="G21" s="22">
        <f>SUM(G23:G28)</f>
        <v>141709.9</v>
      </c>
      <c r="H21" s="22">
        <f t="shared" ref="H21:I21" si="12">SUM(H23:H28)</f>
        <v>11595.6</v>
      </c>
      <c r="I21" s="22">
        <f t="shared" si="12"/>
        <v>19004.2</v>
      </c>
      <c r="J21" s="22">
        <f>K21+L21+M21</f>
        <v>181939.5</v>
      </c>
      <c r="K21" s="22">
        <f>SUM(K23:K28)</f>
        <v>163789</v>
      </c>
      <c r="L21" s="22">
        <f t="shared" ref="L21:M21" si="13">SUM(L23:L28)</f>
        <v>5229.7</v>
      </c>
      <c r="M21" s="22">
        <f t="shared" si="13"/>
        <v>12920.8</v>
      </c>
      <c r="N21" s="29">
        <f t="shared" si="6"/>
        <v>1.1559999999999999</v>
      </c>
    </row>
    <row r="22" spans="1:14" ht="16.899999999999999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9" t="e">
        <f t="shared" si="6"/>
        <v>#DIV/0!</v>
      </c>
    </row>
    <row r="23" spans="1:14" ht="16.899999999999999" customHeight="1">
      <c r="A23" s="30"/>
      <c r="B23" s="59" t="s">
        <v>22</v>
      </c>
      <c r="C23" s="26" t="s">
        <v>238</v>
      </c>
      <c r="D23" s="27" t="s">
        <v>21</v>
      </c>
      <c r="E23" s="26" t="s">
        <v>128</v>
      </c>
      <c r="F23" s="22">
        <f>G23+H23+I23</f>
        <v>10424</v>
      </c>
      <c r="G23" s="58">
        <v>9000</v>
      </c>
      <c r="H23" s="58"/>
      <c r="I23" s="58">
        <v>1424</v>
      </c>
      <c r="J23" s="22">
        <f>K23+L23+M23</f>
        <v>21414</v>
      </c>
      <c r="K23" s="58">
        <v>20475</v>
      </c>
      <c r="L23" s="106"/>
      <c r="M23" s="106">
        <v>939</v>
      </c>
      <c r="N23" s="29">
        <f t="shared" si="6"/>
        <v>2.2749999999999999</v>
      </c>
    </row>
    <row r="24" spans="1:14" ht="16.899999999999999" customHeight="1">
      <c r="A24" s="30"/>
      <c r="B24" s="32" t="s">
        <v>126</v>
      </c>
      <c r="C24" s="26" t="s">
        <v>238</v>
      </c>
      <c r="D24" s="27" t="s">
        <v>21</v>
      </c>
      <c r="E24" s="26" t="s">
        <v>125</v>
      </c>
      <c r="F24" s="22">
        <f t="shared" si="2"/>
        <v>31578.799999999999</v>
      </c>
      <c r="G24" s="58">
        <v>30000</v>
      </c>
      <c r="H24" s="58"/>
      <c r="I24" s="86">
        <v>1578.8</v>
      </c>
      <c r="J24" s="22">
        <f t="shared" si="10"/>
        <v>31602.3</v>
      </c>
      <c r="K24" s="58">
        <v>30000</v>
      </c>
      <c r="L24" s="106"/>
      <c r="M24" s="106">
        <v>1602.3</v>
      </c>
      <c r="N24" s="95">
        <f t="shared" si="6"/>
        <v>1</v>
      </c>
    </row>
    <row r="25" spans="1:14" ht="16.899999999999999" customHeight="1">
      <c r="A25" s="30"/>
      <c r="B25" s="32" t="s">
        <v>23</v>
      </c>
      <c r="C25" s="26" t="s">
        <v>238</v>
      </c>
      <c r="D25" s="27" t="s">
        <v>21</v>
      </c>
      <c r="E25" s="26" t="s">
        <v>127</v>
      </c>
      <c r="F25" s="22">
        <f t="shared" si="2"/>
        <v>109072.1</v>
      </c>
      <c r="G25" s="58">
        <v>96219.6</v>
      </c>
      <c r="H25" s="58"/>
      <c r="I25" s="58">
        <v>12852.5</v>
      </c>
      <c r="J25" s="22">
        <f t="shared" si="10"/>
        <v>119937.7</v>
      </c>
      <c r="K25" s="58">
        <v>109757.3</v>
      </c>
      <c r="L25" s="106"/>
      <c r="M25" s="106">
        <v>10180.4</v>
      </c>
      <c r="N25" s="29">
        <f t="shared" si="6"/>
        <v>1.141</v>
      </c>
    </row>
    <row r="26" spans="1:14" ht="16.899999999999999" customHeight="1">
      <c r="A26" s="30"/>
      <c r="B26" s="32" t="s">
        <v>107</v>
      </c>
      <c r="C26" s="26" t="s">
        <v>238</v>
      </c>
      <c r="D26" s="27" t="s">
        <v>21</v>
      </c>
      <c r="E26" s="26" t="s">
        <v>108</v>
      </c>
      <c r="F26" s="22">
        <f t="shared" si="2"/>
        <v>7366.9</v>
      </c>
      <c r="G26" s="58">
        <v>3000</v>
      </c>
      <c r="H26" s="58">
        <v>4173.1000000000004</v>
      </c>
      <c r="I26" s="58">
        <v>193.8</v>
      </c>
      <c r="J26" s="22">
        <f t="shared" si="10"/>
        <v>7563.3</v>
      </c>
      <c r="K26" s="58">
        <v>3000</v>
      </c>
      <c r="L26" s="106">
        <v>4364.2</v>
      </c>
      <c r="M26" s="106">
        <v>199.1</v>
      </c>
      <c r="N26" s="29">
        <f t="shared" si="6"/>
        <v>1</v>
      </c>
    </row>
    <row r="27" spans="1:14" ht="16.899999999999999" customHeight="1">
      <c r="A27" s="30"/>
      <c r="B27" s="32" t="s">
        <v>20</v>
      </c>
      <c r="C27" s="26" t="s">
        <v>238</v>
      </c>
      <c r="D27" s="27" t="s">
        <v>21</v>
      </c>
      <c r="E27" s="65" t="s">
        <v>109</v>
      </c>
      <c r="F27" s="22">
        <f t="shared" si="2"/>
        <v>12477.7</v>
      </c>
      <c r="G27" s="58">
        <v>2933.6</v>
      </c>
      <c r="H27" s="58">
        <v>6589</v>
      </c>
      <c r="I27" s="58">
        <v>2955.1</v>
      </c>
      <c r="J27" s="22">
        <f t="shared" si="10"/>
        <v>0</v>
      </c>
      <c r="K27" s="58">
        <v>0</v>
      </c>
      <c r="L27" s="106"/>
      <c r="M27" s="106"/>
      <c r="N27" s="29">
        <f t="shared" si="6"/>
        <v>0</v>
      </c>
    </row>
    <row r="28" spans="1:14" ht="16.899999999999999" customHeight="1">
      <c r="A28" s="30"/>
      <c r="B28" s="32" t="s">
        <v>110</v>
      </c>
      <c r="C28" s="26" t="s">
        <v>238</v>
      </c>
      <c r="D28" s="27" t="s">
        <v>21</v>
      </c>
      <c r="E28" s="26" t="s">
        <v>111</v>
      </c>
      <c r="F28" s="22">
        <f t="shared" si="2"/>
        <v>1390.2</v>
      </c>
      <c r="G28" s="58">
        <v>556.70000000000005</v>
      </c>
      <c r="H28" s="58">
        <v>833.5</v>
      </c>
      <c r="I28" s="58"/>
      <c r="J28" s="22">
        <f t="shared" si="10"/>
        <v>1422.2</v>
      </c>
      <c r="K28" s="58">
        <v>556.70000000000005</v>
      </c>
      <c r="L28" s="106">
        <v>865.5</v>
      </c>
      <c r="M28" s="106"/>
      <c r="N28" s="29">
        <f t="shared" si="6"/>
        <v>1</v>
      </c>
    </row>
    <row r="29" spans="1:14" ht="16.899999999999999" customHeight="1">
      <c r="A29" s="7" t="s">
        <v>24</v>
      </c>
      <c r="B29" s="39" t="s">
        <v>25</v>
      </c>
      <c r="C29" s="21" t="s">
        <v>12</v>
      </c>
      <c r="D29" s="21" t="s">
        <v>12</v>
      </c>
      <c r="E29" s="21" t="s">
        <v>12</v>
      </c>
      <c r="F29" s="22">
        <f t="shared" si="2"/>
        <v>638125.5</v>
      </c>
      <c r="G29" s="22">
        <f>SUM(G31:G32)</f>
        <v>83478.3</v>
      </c>
      <c r="H29" s="22">
        <f>SUM(H31:H32)</f>
        <v>554647.19999999995</v>
      </c>
      <c r="I29" s="22">
        <f>SUM(I31:I32)</f>
        <v>0</v>
      </c>
      <c r="J29" s="22">
        <f t="shared" si="10"/>
        <v>400411.5</v>
      </c>
      <c r="K29" s="22">
        <f>SUM(K31:K32)</f>
        <v>52053.5</v>
      </c>
      <c r="L29" s="22">
        <f>SUM(L31:L32)</f>
        <v>348358</v>
      </c>
      <c r="M29" s="22">
        <f>SUM(M31:M32)</f>
        <v>0</v>
      </c>
      <c r="N29" s="29">
        <f t="shared" si="6"/>
        <v>0.624</v>
      </c>
    </row>
    <row r="30" spans="1:14" ht="16.899999999999999" customHeight="1">
      <c r="A30" s="19"/>
      <c r="B30" s="31" t="s">
        <v>14</v>
      </c>
      <c r="C30" s="24"/>
      <c r="D30" s="33"/>
      <c r="E30" s="24"/>
      <c r="F30" s="22"/>
      <c r="G30" s="22"/>
      <c r="H30" s="22"/>
      <c r="I30" s="22"/>
      <c r="J30" s="22"/>
      <c r="K30" s="22"/>
      <c r="L30" s="22"/>
      <c r="M30" s="22"/>
      <c r="N30" s="29" t="e">
        <f t="shared" si="6"/>
        <v>#DIV/0!</v>
      </c>
    </row>
    <row r="31" spans="1:14" ht="16.899999999999999" customHeight="1">
      <c r="A31" s="19"/>
      <c r="B31" s="32" t="s">
        <v>26</v>
      </c>
      <c r="C31" s="26" t="s">
        <v>237</v>
      </c>
      <c r="D31" s="27" t="s">
        <v>17</v>
      </c>
      <c r="E31" s="26" t="s">
        <v>118</v>
      </c>
      <c r="F31" s="22">
        <f>G31+H31+I31</f>
        <v>637525.5</v>
      </c>
      <c r="G31" s="58">
        <v>82878.3</v>
      </c>
      <c r="H31" s="58">
        <v>554647.19999999995</v>
      </c>
      <c r="I31" s="58"/>
      <c r="J31" s="22">
        <f t="shared" ref="J31:J38" si="14">K31+L31+M31</f>
        <v>400411.5</v>
      </c>
      <c r="K31" s="58">
        <v>52053.5</v>
      </c>
      <c r="L31" s="106">
        <v>348358</v>
      </c>
      <c r="M31" s="106"/>
      <c r="N31" s="29">
        <f t="shared" si="6"/>
        <v>0.628</v>
      </c>
    </row>
    <row r="32" spans="1:14" ht="16.899999999999999" customHeight="1">
      <c r="A32" s="19"/>
      <c r="B32" s="32" t="s">
        <v>158</v>
      </c>
      <c r="C32" s="26" t="s">
        <v>237</v>
      </c>
      <c r="D32" s="27" t="s">
        <v>17</v>
      </c>
      <c r="E32" s="26" t="s">
        <v>123</v>
      </c>
      <c r="F32" s="22">
        <f t="shared" si="2"/>
        <v>600</v>
      </c>
      <c r="G32" s="58">
        <v>600</v>
      </c>
      <c r="H32" s="58"/>
      <c r="I32" s="58"/>
      <c r="J32" s="22">
        <f t="shared" si="14"/>
        <v>0</v>
      </c>
      <c r="K32" s="58"/>
      <c r="L32" s="106"/>
      <c r="M32" s="106"/>
      <c r="N32" s="29">
        <f t="shared" si="6"/>
        <v>0</v>
      </c>
    </row>
    <row r="33" spans="1:91" ht="16.899999999999999" customHeight="1">
      <c r="A33" s="19" t="s">
        <v>289</v>
      </c>
      <c r="B33" s="39" t="s">
        <v>292</v>
      </c>
      <c r="C33" s="26"/>
      <c r="D33" s="27"/>
      <c r="E33" s="21" t="s">
        <v>12</v>
      </c>
      <c r="F33" s="22">
        <f>G33+H33+I33</f>
        <v>35005.699999999997</v>
      </c>
      <c r="G33" s="58">
        <f>SUM(G35:G36)</f>
        <v>1044.7</v>
      </c>
      <c r="H33" s="58">
        <f t="shared" ref="H33:I33" si="15">SUM(H35:H36)</f>
        <v>33961</v>
      </c>
      <c r="I33" s="58">
        <f t="shared" si="15"/>
        <v>0</v>
      </c>
      <c r="J33" s="22">
        <f t="shared" si="14"/>
        <v>202.6</v>
      </c>
      <c r="K33" s="58"/>
      <c r="L33" s="106">
        <f t="shared" ref="L33:M33" si="16">SUM(L35:L36)</f>
        <v>202.6</v>
      </c>
      <c r="M33" s="106">
        <f t="shared" si="16"/>
        <v>0</v>
      </c>
      <c r="N33" s="29">
        <f t="shared" si="6"/>
        <v>0</v>
      </c>
    </row>
    <row r="34" spans="1:91" ht="16.899999999999999" customHeight="1">
      <c r="A34" s="19"/>
      <c r="B34" s="31" t="s">
        <v>14</v>
      </c>
      <c r="C34" s="26"/>
      <c r="D34" s="27"/>
      <c r="E34" s="26"/>
      <c r="F34" s="22"/>
      <c r="G34" s="58"/>
      <c r="H34" s="58"/>
      <c r="I34" s="58"/>
      <c r="J34" s="22"/>
      <c r="K34" s="58"/>
      <c r="L34" s="106"/>
      <c r="M34" s="106"/>
      <c r="N34" s="29" t="e">
        <f t="shared" si="6"/>
        <v>#DIV/0!</v>
      </c>
    </row>
    <row r="35" spans="1:91" ht="16.899999999999999" customHeight="1">
      <c r="A35" s="19"/>
      <c r="B35" s="50" t="s">
        <v>349</v>
      </c>
      <c r="C35" s="26" t="s">
        <v>237</v>
      </c>
      <c r="D35" s="27" t="s">
        <v>17</v>
      </c>
      <c r="E35" s="26" t="s">
        <v>348</v>
      </c>
      <c r="F35" s="22">
        <f t="shared" ref="F35" si="17">G35+H35+I35</f>
        <v>34823.300000000003</v>
      </c>
      <c r="G35" s="58">
        <v>1044.7</v>
      </c>
      <c r="H35" s="58">
        <v>33778.6</v>
      </c>
      <c r="I35" s="58"/>
      <c r="J35" s="22">
        <f t="shared" si="14"/>
        <v>0</v>
      </c>
      <c r="K35" s="58"/>
      <c r="L35" s="106"/>
      <c r="M35" s="106"/>
      <c r="N35" s="29">
        <f t="shared" si="6"/>
        <v>0</v>
      </c>
    </row>
    <row r="36" spans="1:91" ht="16.899999999999999" customHeight="1">
      <c r="A36" s="19"/>
      <c r="B36" s="32" t="s">
        <v>291</v>
      </c>
      <c r="C36" s="26" t="s">
        <v>177</v>
      </c>
      <c r="D36" s="27" t="s">
        <v>15</v>
      </c>
      <c r="E36" s="26" t="s">
        <v>290</v>
      </c>
      <c r="F36" s="22">
        <f t="shared" si="2"/>
        <v>182.4</v>
      </c>
      <c r="G36" s="58"/>
      <c r="H36" s="58">
        <v>182.4</v>
      </c>
      <c r="I36" s="58"/>
      <c r="J36" s="22">
        <f t="shared" si="14"/>
        <v>202.6</v>
      </c>
      <c r="K36" s="58"/>
      <c r="L36" s="106">
        <v>202.6</v>
      </c>
      <c r="M36" s="106"/>
      <c r="N36" s="29" t="e">
        <f t="shared" si="6"/>
        <v>#DIV/0!</v>
      </c>
    </row>
    <row r="37" spans="1:91" ht="16.899999999999999" customHeight="1">
      <c r="A37" s="16" t="s">
        <v>27</v>
      </c>
      <c r="B37" s="34" t="s">
        <v>28</v>
      </c>
      <c r="C37" s="35" t="s">
        <v>12</v>
      </c>
      <c r="D37" s="35" t="s">
        <v>12</v>
      </c>
      <c r="E37" s="35" t="s">
        <v>12</v>
      </c>
      <c r="F37" s="36">
        <f t="shared" si="2"/>
        <v>1981699.4</v>
      </c>
      <c r="G37" s="36">
        <f>G38+G42+G46+G52+G55</f>
        <v>423868.6</v>
      </c>
      <c r="H37" s="36">
        <f>H38+H42+H46+H52+H55</f>
        <v>1557830.8</v>
      </c>
      <c r="I37" s="36">
        <f>I38+I42+I46+I52+I55</f>
        <v>0</v>
      </c>
      <c r="J37" s="36">
        <f t="shared" si="14"/>
        <v>1452676.7</v>
      </c>
      <c r="K37" s="36">
        <f>K38+K42+K46+K52+K55</f>
        <v>320286.8</v>
      </c>
      <c r="L37" s="36">
        <f>L38+L42+L46+L52+L55</f>
        <v>1132389.8999999999</v>
      </c>
      <c r="M37" s="36">
        <f>M38+M42+M46+M52+M55</f>
        <v>0</v>
      </c>
      <c r="N37" s="37">
        <f t="shared" si="6"/>
        <v>0.75600000000000001</v>
      </c>
    </row>
    <row r="38" spans="1:91" ht="16.899999999999999" customHeight="1">
      <c r="A38" s="19" t="s">
        <v>29</v>
      </c>
      <c r="B38" s="38" t="s">
        <v>30</v>
      </c>
      <c r="C38" s="21" t="s">
        <v>12</v>
      </c>
      <c r="D38" s="21" t="s">
        <v>12</v>
      </c>
      <c r="E38" s="21" t="s">
        <v>12</v>
      </c>
      <c r="F38" s="22">
        <f t="shared" si="2"/>
        <v>342069.5</v>
      </c>
      <c r="G38" s="22">
        <f>SUM(G40:G41)</f>
        <v>258612.1</v>
      </c>
      <c r="H38" s="22">
        <f>SUM(H40:H41)</f>
        <v>83457.399999999994</v>
      </c>
      <c r="I38" s="22">
        <f>SUM(I40:I41)</f>
        <v>0</v>
      </c>
      <c r="J38" s="22">
        <f t="shared" si="14"/>
        <v>370651.2</v>
      </c>
      <c r="K38" s="22">
        <f>SUM(K40:K41)</f>
        <v>277925</v>
      </c>
      <c r="L38" s="22">
        <f>SUM(L40:L41)</f>
        <v>92726.2</v>
      </c>
      <c r="M38" s="22">
        <f>SUM(M40:M41)</f>
        <v>0</v>
      </c>
      <c r="N38" s="29">
        <f t="shared" si="6"/>
        <v>1.075</v>
      </c>
    </row>
    <row r="39" spans="1:91" ht="16.899999999999999" customHeight="1">
      <c r="A39" s="30"/>
      <c r="B39" s="31" t="s">
        <v>14</v>
      </c>
      <c r="C39" s="24"/>
      <c r="D39" s="24"/>
      <c r="E39" s="24"/>
      <c r="F39" s="22"/>
      <c r="G39" s="22"/>
      <c r="H39" s="22"/>
      <c r="I39" s="22"/>
      <c r="J39" s="22"/>
      <c r="K39" s="22"/>
      <c r="L39" s="22"/>
      <c r="M39" s="22"/>
      <c r="N39" s="29" t="e">
        <f t="shared" si="6"/>
        <v>#DIV/0!</v>
      </c>
    </row>
    <row r="40" spans="1:91" ht="16.899999999999999" customHeight="1">
      <c r="A40" s="30"/>
      <c r="B40" s="32" t="s">
        <v>164</v>
      </c>
      <c r="C40" s="26" t="s">
        <v>177</v>
      </c>
      <c r="D40" s="27" t="s">
        <v>15</v>
      </c>
      <c r="E40" s="26" t="s">
        <v>100</v>
      </c>
      <c r="F40" s="22">
        <f t="shared" si="2"/>
        <v>198000</v>
      </c>
      <c r="G40" s="58">
        <v>114542.6</v>
      </c>
      <c r="H40" s="58">
        <v>83457.399999999994</v>
      </c>
      <c r="I40" s="58"/>
      <c r="J40" s="22">
        <f t="shared" ref="J40:J42" si="18">K40+L40+M40</f>
        <v>198000</v>
      </c>
      <c r="K40" s="58">
        <v>105273.8</v>
      </c>
      <c r="L40" s="106">
        <v>92726.2</v>
      </c>
      <c r="M40" s="106"/>
      <c r="N40" s="29">
        <f t="shared" si="6"/>
        <v>0.91900000000000004</v>
      </c>
    </row>
    <row r="41" spans="1:91" ht="16.899999999999999" customHeight="1">
      <c r="A41" s="30"/>
      <c r="B41" s="32" t="s">
        <v>31</v>
      </c>
      <c r="C41" s="26" t="s">
        <v>177</v>
      </c>
      <c r="D41" s="27" t="s">
        <v>15</v>
      </c>
      <c r="E41" s="26" t="s">
        <v>124</v>
      </c>
      <c r="F41" s="22">
        <f t="shared" si="2"/>
        <v>144069.5</v>
      </c>
      <c r="G41" s="58">
        <v>144069.54</v>
      </c>
      <c r="H41" s="58"/>
      <c r="I41" s="58"/>
      <c r="J41" s="22">
        <f t="shared" si="18"/>
        <v>172651.2</v>
      </c>
      <c r="K41" s="58">
        <v>172651.2</v>
      </c>
      <c r="L41" s="106"/>
      <c r="M41" s="106"/>
      <c r="N41" s="29">
        <f t="shared" si="6"/>
        <v>1.198</v>
      </c>
    </row>
    <row r="42" spans="1:91" ht="16.899999999999999" customHeight="1">
      <c r="A42" s="19" t="s">
        <v>32</v>
      </c>
      <c r="B42" s="39" t="s">
        <v>33</v>
      </c>
      <c r="C42" s="21" t="s">
        <v>12</v>
      </c>
      <c r="D42" s="21" t="s">
        <v>12</v>
      </c>
      <c r="E42" s="21" t="s">
        <v>12</v>
      </c>
      <c r="F42" s="22">
        <f t="shared" si="2"/>
        <v>115739.4</v>
      </c>
      <c r="G42" s="22">
        <f>SUM(G44:G45)</f>
        <v>1569</v>
      </c>
      <c r="H42" s="22">
        <f>SUM(H44:H45)</f>
        <v>114170.4</v>
      </c>
      <c r="I42" s="22">
        <f>SUM(I44:I45)</f>
        <v>0</v>
      </c>
      <c r="J42" s="22">
        <f t="shared" si="18"/>
        <v>161501.70000000001</v>
      </c>
      <c r="K42" s="22">
        <f>SUM(K44:K45)</f>
        <v>4845</v>
      </c>
      <c r="L42" s="22">
        <f>SUM(L44:L45)</f>
        <v>156656.70000000001</v>
      </c>
      <c r="M42" s="22">
        <f>SUM(M44:M45)</f>
        <v>0</v>
      </c>
      <c r="N42" s="29">
        <f t="shared" si="6"/>
        <v>3.0880000000000001</v>
      </c>
    </row>
    <row r="43" spans="1:91" ht="16.899999999999999" customHeight="1">
      <c r="A43" s="30"/>
      <c r="B43" s="31" t="s">
        <v>14</v>
      </c>
      <c r="C43" s="24"/>
      <c r="D43" s="24"/>
      <c r="E43" s="24"/>
      <c r="F43" s="22"/>
      <c r="G43" s="22"/>
      <c r="H43" s="22"/>
      <c r="I43" s="22"/>
      <c r="J43" s="22"/>
      <c r="K43" s="22"/>
      <c r="L43" s="22"/>
      <c r="M43" s="22"/>
      <c r="N43" s="29" t="e">
        <f t="shared" si="6"/>
        <v>#DIV/0!</v>
      </c>
    </row>
    <row r="44" spans="1:91" s="44" customFormat="1" ht="16.899999999999999" customHeight="1">
      <c r="A44" s="40"/>
      <c r="B44" s="41" t="s">
        <v>34</v>
      </c>
      <c r="C44" s="42" t="s">
        <v>177</v>
      </c>
      <c r="D44" s="43" t="s">
        <v>15</v>
      </c>
      <c r="E44" s="42" t="s">
        <v>101</v>
      </c>
      <c r="F44" s="71">
        <f t="shared" si="2"/>
        <v>63437.9</v>
      </c>
      <c r="G44" s="74">
        <v>0</v>
      </c>
      <c r="H44" s="74">
        <v>63437.9</v>
      </c>
      <c r="I44" s="74"/>
      <c r="J44" s="22">
        <f t="shared" ref="J44:J45" si="19">K44+L44+M44</f>
        <v>109200.2</v>
      </c>
      <c r="K44" s="74">
        <v>3276</v>
      </c>
      <c r="L44" s="107">
        <v>105924.2</v>
      </c>
      <c r="M44" s="107"/>
      <c r="N44" s="29" t="e">
        <f t="shared" si="6"/>
        <v>#DIV/0!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</row>
    <row r="45" spans="1:91" s="44" customFormat="1" ht="16.899999999999999" customHeight="1">
      <c r="A45" s="40"/>
      <c r="B45" s="41" t="s">
        <v>103</v>
      </c>
      <c r="C45" s="42" t="s">
        <v>177</v>
      </c>
      <c r="D45" s="43" t="s">
        <v>15</v>
      </c>
      <c r="E45" s="42" t="s">
        <v>102</v>
      </c>
      <c r="F45" s="71">
        <f t="shared" si="2"/>
        <v>52301.5</v>
      </c>
      <c r="G45" s="74">
        <v>1569</v>
      </c>
      <c r="H45" s="74">
        <v>50732.5</v>
      </c>
      <c r="I45" s="74"/>
      <c r="J45" s="22">
        <f t="shared" si="19"/>
        <v>52301.5</v>
      </c>
      <c r="K45" s="74">
        <v>1569</v>
      </c>
      <c r="L45" s="107">
        <v>50732.5</v>
      </c>
      <c r="M45" s="107"/>
      <c r="N45" s="29">
        <f t="shared" si="6"/>
        <v>1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</row>
    <row r="46" spans="1:91" s="5" customFormat="1" ht="16.899999999999999" customHeight="1">
      <c r="A46" s="19" t="s">
        <v>35</v>
      </c>
      <c r="B46" s="38" t="s">
        <v>38</v>
      </c>
      <c r="C46" s="21" t="s">
        <v>12</v>
      </c>
      <c r="D46" s="21" t="s">
        <v>12</v>
      </c>
      <c r="E46" s="21" t="s">
        <v>12</v>
      </c>
      <c r="F46" s="22">
        <f>G46+H46+I46</f>
        <v>424002.2</v>
      </c>
      <c r="G46" s="22">
        <f>SUM(G48:G51)</f>
        <v>93318.8</v>
      </c>
      <c r="H46" s="22">
        <f>SUM(H48:H51)</f>
        <v>330683.40000000002</v>
      </c>
      <c r="I46" s="22">
        <f>SUM(I48:I51)</f>
        <v>0</v>
      </c>
      <c r="J46" s="22">
        <f t="shared" ref="J46" si="20">SUM(J48:J50)</f>
        <v>59435.6</v>
      </c>
      <c r="K46" s="22">
        <f>SUM(K48:K51)</f>
        <v>1783.1</v>
      </c>
      <c r="L46" s="22">
        <f t="shared" ref="L46:M46" si="21">SUM(L48:L51)</f>
        <v>57652.5</v>
      </c>
      <c r="M46" s="22">
        <f t="shared" si="21"/>
        <v>0</v>
      </c>
      <c r="N46" s="29">
        <f t="shared" si="6"/>
        <v>1.9E-2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</row>
    <row r="47" spans="1:91" ht="16.899999999999999" customHeight="1">
      <c r="A47" s="30"/>
      <c r="B47" s="31" t="s">
        <v>14</v>
      </c>
      <c r="C47" s="24"/>
      <c r="D47" s="24"/>
      <c r="E47" s="24"/>
      <c r="F47" s="22"/>
      <c r="G47" s="22"/>
      <c r="H47" s="22"/>
      <c r="I47" s="22"/>
      <c r="J47" s="22"/>
      <c r="K47" s="22"/>
      <c r="L47" s="22"/>
      <c r="M47" s="22"/>
      <c r="N47" s="29" t="e">
        <f t="shared" si="6"/>
        <v>#DIV/0!</v>
      </c>
    </row>
    <row r="48" spans="1:91" ht="16.899999999999999" customHeight="1">
      <c r="A48" s="30"/>
      <c r="B48" s="32" t="s">
        <v>104</v>
      </c>
      <c r="C48" s="26" t="s">
        <v>177</v>
      </c>
      <c r="D48" s="27" t="s">
        <v>15</v>
      </c>
      <c r="E48" s="26" t="s">
        <v>105</v>
      </c>
      <c r="F48" s="22">
        <f t="shared" si="2"/>
        <v>41550.199999999997</v>
      </c>
      <c r="G48" s="58">
        <v>0</v>
      </c>
      <c r="H48" s="58">
        <v>41550.199999999997</v>
      </c>
      <c r="I48" s="58"/>
      <c r="J48" s="22">
        <f t="shared" ref="J48:J52" si="22">K48+L48+M48</f>
        <v>59435.6</v>
      </c>
      <c r="K48" s="58">
        <v>1783.1</v>
      </c>
      <c r="L48" s="106">
        <v>57652.5</v>
      </c>
      <c r="M48" s="106"/>
      <c r="N48" s="29" t="e">
        <f t="shared" si="6"/>
        <v>#DIV/0!</v>
      </c>
    </row>
    <row r="49" spans="1:91" ht="16.899999999999999" customHeight="1">
      <c r="A49" s="30"/>
      <c r="B49" s="32" t="s">
        <v>315</v>
      </c>
      <c r="C49" s="26" t="s">
        <v>178</v>
      </c>
      <c r="D49" s="27" t="s">
        <v>16</v>
      </c>
      <c r="E49" s="26" t="s">
        <v>314</v>
      </c>
      <c r="F49" s="22">
        <f t="shared" si="2"/>
        <v>364470.7</v>
      </c>
      <c r="G49" s="58">
        <v>75337.5</v>
      </c>
      <c r="H49" s="58">
        <v>289133.2</v>
      </c>
      <c r="I49" s="58"/>
      <c r="J49" s="22">
        <f t="shared" si="22"/>
        <v>0</v>
      </c>
      <c r="K49" s="58"/>
      <c r="L49" s="106"/>
      <c r="M49" s="106"/>
      <c r="N49" s="29">
        <f t="shared" si="6"/>
        <v>0</v>
      </c>
    </row>
    <row r="50" spans="1:91" ht="16.899999999999999" customHeight="1">
      <c r="A50" s="30"/>
      <c r="B50" s="32" t="s">
        <v>335</v>
      </c>
      <c r="C50" s="26" t="s">
        <v>177</v>
      </c>
      <c r="D50" s="27" t="s">
        <v>15</v>
      </c>
      <c r="E50" s="26" t="s">
        <v>334</v>
      </c>
      <c r="F50" s="22">
        <f t="shared" si="2"/>
        <v>0</v>
      </c>
      <c r="G50" s="58">
        <v>0</v>
      </c>
      <c r="H50" s="58"/>
      <c r="I50" s="58"/>
      <c r="J50" s="22"/>
      <c r="K50" s="58"/>
      <c r="L50" s="106"/>
      <c r="M50" s="106"/>
      <c r="N50" s="29" t="e">
        <f t="shared" si="6"/>
        <v>#DIV/0!</v>
      </c>
    </row>
    <row r="51" spans="1:91" ht="16.899999999999999" customHeight="1">
      <c r="A51" s="30"/>
      <c r="B51" s="32" t="s">
        <v>338</v>
      </c>
      <c r="C51" s="26" t="s">
        <v>178</v>
      </c>
      <c r="D51" s="27" t="s">
        <v>16</v>
      </c>
      <c r="E51" s="26" t="s">
        <v>339</v>
      </c>
      <c r="F51" s="22">
        <f t="shared" si="2"/>
        <v>17981.3</v>
      </c>
      <c r="G51" s="58">
        <v>17981.25</v>
      </c>
      <c r="H51" s="58"/>
      <c r="I51" s="58"/>
      <c r="J51" s="22"/>
      <c r="K51" s="58"/>
      <c r="L51" s="106"/>
      <c r="M51" s="106"/>
      <c r="N51" s="29">
        <f t="shared" si="6"/>
        <v>0</v>
      </c>
    </row>
    <row r="52" spans="1:91" s="5" customFormat="1" ht="16.899999999999999" customHeight="1">
      <c r="A52" s="45" t="s">
        <v>36</v>
      </c>
      <c r="B52" s="39" t="s">
        <v>179</v>
      </c>
      <c r="C52" s="21" t="s">
        <v>12</v>
      </c>
      <c r="D52" s="21" t="s">
        <v>12</v>
      </c>
      <c r="E52" s="21" t="s">
        <v>12</v>
      </c>
      <c r="F52" s="22">
        <f>G52+H52+I52</f>
        <v>121058.4</v>
      </c>
      <c r="G52" s="22">
        <f>SUM(G54)</f>
        <v>28990.3</v>
      </c>
      <c r="H52" s="22">
        <f t="shared" ref="H52:I52" si="23">SUM(H54)</f>
        <v>92068.1</v>
      </c>
      <c r="I52" s="22">
        <f t="shared" si="23"/>
        <v>0</v>
      </c>
      <c r="J52" s="22">
        <f t="shared" si="22"/>
        <v>54370.9</v>
      </c>
      <c r="K52" s="22">
        <f>SUM(K54)</f>
        <v>1631.1</v>
      </c>
      <c r="L52" s="22">
        <f>SUM(L54)</f>
        <v>52739.8</v>
      </c>
      <c r="M52" s="22">
        <f>SUM(M54:M62)</f>
        <v>0</v>
      </c>
      <c r="N52" s="29">
        <f t="shared" si="6"/>
        <v>5.6000000000000001E-2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</row>
    <row r="53" spans="1:91" ht="16.899999999999999" customHeight="1">
      <c r="A53" s="10"/>
      <c r="B53" s="31" t="s">
        <v>14</v>
      </c>
      <c r="C53" s="24"/>
      <c r="D53" s="24"/>
      <c r="E53" s="24"/>
      <c r="F53" s="22"/>
      <c r="G53" s="22"/>
      <c r="H53" s="22"/>
      <c r="I53" s="22"/>
      <c r="J53" s="22"/>
      <c r="K53" s="22"/>
      <c r="L53" s="22"/>
      <c r="M53" s="22"/>
      <c r="N53" s="29" t="e">
        <f t="shared" si="6"/>
        <v>#DIV/0!</v>
      </c>
    </row>
    <row r="54" spans="1:91" ht="16.899999999999999" customHeight="1">
      <c r="A54" s="7"/>
      <c r="B54" s="32" t="s">
        <v>37</v>
      </c>
      <c r="C54" s="26" t="s">
        <v>177</v>
      </c>
      <c r="D54" s="27" t="s">
        <v>15</v>
      </c>
      <c r="E54" s="26" t="s">
        <v>106</v>
      </c>
      <c r="F54" s="22">
        <f t="shared" si="2"/>
        <v>121058.4</v>
      </c>
      <c r="G54" s="58">
        <v>28990.3</v>
      </c>
      <c r="H54" s="58">
        <v>92068.1</v>
      </c>
      <c r="I54" s="58"/>
      <c r="J54" s="22">
        <f t="shared" ref="J54:J63" si="24">K54+L54+M54</f>
        <v>54370.9</v>
      </c>
      <c r="K54" s="58">
        <v>1631.1</v>
      </c>
      <c r="L54" s="106">
        <v>52739.8</v>
      </c>
      <c r="M54" s="106"/>
      <c r="N54" s="29">
        <f t="shared" si="6"/>
        <v>5.6000000000000001E-2</v>
      </c>
    </row>
    <row r="55" spans="1:91" ht="16.899999999999999" customHeight="1">
      <c r="A55" s="7" t="s">
        <v>180</v>
      </c>
      <c r="B55" s="20" t="s">
        <v>181</v>
      </c>
      <c r="C55" s="65" t="s">
        <v>12</v>
      </c>
      <c r="D55" s="68" t="s">
        <v>12</v>
      </c>
      <c r="E55" s="65" t="s">
        <v>12</v>
      </c>
      <c r="F55" s="22">
        <f>G55+H55+I55</f>
        <v>978829.9</v>
      </c>
      <c r="G55" s="22">
        <f>SUM(G57:G62)</f>
        <v>41378.400000000001</v>
      </c>
      <c r="H55" s="22">
        <f>SUM(H57:H62)</f>
        <v>937451.5</v>
      </c>
      <c r="I55" s="22">
        <f>SUM(I57:I62)</f>
        <v>0</v>
      </c>
      <c r="J55" s="22">
        <f>K55+L55+M55</f>
        <v>806717.3</v>
      </c>
      <c r="K55" s="22">
        <f>SUM(K57:K62)</f>
        <v>34102.6</v>
      </c>
      <c r="L55" s="22">
        <f>SUM(L57:L62)</f>
        <v>772614.7</v>
      </c>
      <c r="M55" s="22">
        <f>SUM(M57:M62)</f>
        <v>0</v>
      </c>
      <c r="N55" s="29">
        <f t="shared" si="6"/>
        <v>0.82399999999999995</v>
      </c>
    </row>
    <row r="56" spans="1:91" ht="16.899999999999999" customHeight="1">
      <c r="A56" s="7"/>
      <c r="B56" s="23" t="s">
        <v>14</v>
      </c>
      <c r="C56" s="65"/>
      <c r="D56" s="68"/>
      <c r="E56" s="65"/>
      <c r="F56" s="22"/>
      <c r="G56" s="58"/>
      <c r="H56" s="58"/>
      <c r="I56" s="58"/>
      <c r="J56" s="22"/>
      <c r="K56" s="58"/>
      <c r="L56" s="58"/>
      <c r="M56" s="58"/>
      <c r="N56" s="29" t="e">
        <f t="shared" si="6"/>
        <v>#DIV/0!</v>
      </c>
    </row>
    <row r="57" spans="1:91" ht="16.899999999999999" customHeight="1">
      <c r="A57" s="19"/>
      <c r="B57" s="77" t="s">
        <v>187</v>
      </c>
      <c r="C57" s="65" t="s">
        <v>178</v>
      </c>
      <c r="D57" s="68" t="s">
        <v>16</v>
      </c>
      <c r="E57" s="68" t="s">
        <v>182</v>
      </c>
      <c r="F57" s="22">
        <f>G57+H57+I57</f>
        <v>149328.79999999999</v>
      </c>
      <c r="G57" s="58">
        <v>6312.68</v>
      </c>
      <c r="H57" s="58">
        <v>143016.1</v>
      </c>
      <c r="I57" s="58"/>
      <c r="J57" s="22">
        <f t="shared" si="24"/>
        <v>142053.9</v>
      </c>
      <c r="K57" s="58">
        <v>6005.1</v>
      </c>
      <c r="L57" s="106">
        <v>136048.78</v>
      </c>
      <c r="M57" s="106"/>
      <c r="N57" s="29">
        <f t="shared" si="6"/>
        <v>0.95099999999999996</v>
      </c>
    </row>
    <row r="58" spans="1:91" ht="16.899999999999999" customHeight="1">
      <c r="A58" s="19"/>
      <c r="B58" s="32" t="s">
        <v>187</v>
      </c>
      <c r="C58" s="26" t="s">
        <v>192</v>
      </c>
      <c r="D58" s="27" t="s">
        <v>115</v>
      </c>
      <c r="E58" s="26" t="s">
        <v>182</v>
      </c>
      <c r="F58" s="22">
        <f t="shared" ref="F58:F62" si="25">G58+H58+I58</f>
        <v>39933.4</v>
      </c>
      <c r="G58" s="58">
        <v>1688.1</v>
      </c>
      <c r="H58" s="58">
        <v>38245.300000000003</v>
      </c>
      <c r="I58" s="58"/>
      <c r="J58" s="22">
        <f t="shared" si="24"/>
        <v>103463.4</v>
      </c>
      <c r="K58" s="58">
        <v>4373.7</v>
      </c>
      <c r="L58" s="106">
        <v>99089.7</v>
      </c>
      <c r="M58" s="106"/>
      <c r="N58" s="29">
        <f t="shared" si="6"/>
        <v>2.5910000000000002</v>
      </c>
    </row>
    <row r="59" spans="1:91" ht="16.899999999999999" customHeight="1">
      <c r="A59" s="19"/>
      <c r="B59" s="32" t="s">
        <v>188</v>
      </c>
      <c r="C59" s="26" t="s">
        <v>177</v>
      </c>
      <c r="D59" s="27" t="s">
        <v>15</v>
      </c>
      <c r="E59" s="26" t="s">
        <v>183</v>
      </c>
      <c r="F59" s="22">
        <f t="shared" si="25"/>
        <v>26352.1</v>
      </c>
      <c r="G59" s="58">
        <f>1137.5-23.5</f>
        <v>1114</v>
      </c>
      <c r="H59" s="58">
        <f>25770.6-532.51</f>
        <v>25238.1</v>
      </c>
      <c r="I59" s="58"/>
      <c r="J59" s="22">
        <f t="shared" si="24"/>
        <v>28509.1</v>
      </c>
      <c r="K59" s="58">
        <v>1205.2</v>
      </c>
      <c r="L59" s="106">
        <v>27303.9</v>
      </c>
      <c r="M59" s="106"/>
      <c r="N59" s="29">
        <f t="shared" si="6"/>
        <v>1.0820000000000001</v>
      </c>
    </row>
    <row r="60" spans="1:91" ht="16.899999999999999" customHeight="1">
      <c r="A60" s="19"/>
      <c r="B60" s="32" t="s">
        <v>189</v>
      </c>
      <c r="C60" s="26" t="s">
        <v>177</v>
      </c>
      <c r="D60" s="27" t="s">
        <v>15</v>
      </c>
      <c r="E60" s="26" t="s">
        <v>184</v>
      </c>
      <c r="F60" s="22">
        <f t="shared" si="25"/>
        <v>150202.6</v>
      </c>
      <c r="G60" s="58">
        <v>6349.56</v>
      </c>
      <c r="H60" s="58">
        <f>146721.4-2868.4</f>
        <v>143853</v>
      </c>
      <c r="I60" s="58"/>
      <c r="J60" s="22">
        <f t="shared" si="24"/>
        <v>0</v>
      </c>
      <c r="K60" s="58"/>
      <c r="L60" s="106">
        <v>0</v>
      </c>
      <c r="M60" s="106"/>
      <c r="N60" s="29">
        <f t="shared" si="6"/>
        <v>0</v>
      </c>
    </row>
    <row r="61" spans="1:91" ht="16.899999999999999" customHeight="1">
      <c r="A61" s="19"/>
      <c r="B61" s="32" t="s">
        <v>190</v>
      </c>
      <c r="C61" s="26" t="s">
        <v>177</v>
      </c>
      <c r="D61" s="27" t="s">
        <v>15</v>
      </c>
      <c r="E61" s="26" t="s">
        <v>185</v>
      </c>
      <c r="F61" s="22">
        <f t="shared" si="25"/>
        <v>40000</v>
      </c>
      <c r="G61" s="58">
        <v>1690.9</v>
      </c>
      <c r="H61" s="58">
        <v>38309.1</v>
      </c>
      <c r="I61" s="58"/>
      <c r="J61" s="22">
        <f t="shared" si="24"/>
        <v>0</v>
      </c>
      <c r="K61" s="58"/>
      <c r="L61" s="106">
        <v>0</v>
      </c>
      <c r="M61" s="106"/>
      <c r="N61" s="29">
        <f t="shared" si="6"/>
        <v>0</v>
      </c>
    </row>
    <row r="62" spans="1:91" ht="16.899999999999999" customHeight="1">
      <c r="A62" s="19"/>
      <c r="B62" s="32" t="s">
        <v>191</v>
      </c>
      <c r="C62" s="26" t="s">
        <v>178</v>
      </c>
      <c r="D62" s="27" t="s">
        <v>16</v>
      </c>
      <c r="E62" s="65" t="s">
        <v>186</v>
      </c>
      <c r="F62" s="22">
        <f t="shared" si="25"/>
        <v>573013.1</v>
      </c>
      <c r="G62" s="58">
        <v>24223.200000000001</v>
      </c>
      <c r="H62" s="58">
        <v>548789.9</v>
      </c>
      <c r="I62" s="58"/>
      <c r="J62" s="22">
        <f t="shared" si="24"/>
        <v>532690.9</v>
      </c>
      <c r="K62" s="58">
        <v>22518.6</v>
      </c>
      <c r="L62" s="106">
        <v>510172.3</v>
      </c>
      <c r="M62" s="106"/>
      <c r="N62" s="29">
        <f t="shared" si="6"/>
        <v>0.93</v>
      </c>
    </row>
    <row r="63" spans="1:91" ht="16.899999999999999" customHeight="1">
      <c r="A63" s="14" t="s">
        <v>39</v>
      </c>
      <c r="B63" s="15" t="s">
        <v>40</v>
      </c>
      <c r="C63" s="35" t="s">
        <v>12</v>
      </c>
      <c r="D63" s="35" t="s">
        <v>12</v>
      </c>
      <c r="E63" s="35" t="s">
        <v>12</v>
      </c>
      <c r="F63" s="36">
        <f>G63+H63+I63</f>
        <v>1381432.5</v>
      </c>
      <c r="G63" s="36">
        <f>G64+G77+G81+G88</f>
        <v>737448.5</v>
      </c>
      <c r="H63" s="36">
        <f>H64+H77+H81+H88</f>
        <v>533170.1</v>
      </c>
      <c r="I63" s="36">
        <f>I64+I77+I81+I88</f>
        <v>110813.9</v>
      </c>
      <c r="J63" s="36">
        <f t="shared" si="24"/>
        <v>1561574.3</v>
      </c>
      <c r="K63" s="36">
        <f>K64+K77+K81+K88</f>
        <v>692944.9</v>
      </c>
      <c r="L63" s="36">
        <f>L64+L77+L81+L88</f>
        <v>867447.4</v>
      </c>
      <c r="M63" s="36">
        <f>M64+M77+M81+M88</f>
        <v>1182</v>
      </c>
      <c r="N63" s="37">
        <f t="shared" si="6"/>
        <v>0.94</v>
      </c>
    </row>
    <row r="64" spans="1:91" ht="16.899999999999999" customHeight="1">
      <c r="A64" s="7" t="s">
        <v>41</v>
      </c>
      <c r="B64" s="39" t="s">
        <v>42</v>
      </c>
      <c r="C64" s="47" t="s">
        <v>12</v>
      </c>
      <c r="D64" s="47" t="s">
        <v>12</v>
      </c>
      <c r="E64" s="51" t="s">
        <v>12</v>
      </c>
      <c r="F64" s="22">
        <f t="shared" si="2"/>
        <v>845819.4</v>
      </c>
      <c r="G64" s="22">
        <f>SUM(G66:G76)</f>
        <v>539903</v>
      </c>
      <c r="H64" s="22">
        <f>SUM(H66:H76)</f>
        <v>195111.9</v>
      </c>
      <c r="I64" s="22">
        <f>SUM(I66:I76)</f>
        <v>110804.5</v>
      </c>
      <c r="J64" s="22">
        <f>K64+L64+M64</f>
        <v>1449222</v>
      </c>
      <c r="K64" s="22">
        <f>SUM(K66:K76)</f>
        <v>685315.5</v>
      </c>
      <c r="L64" s="22">
        <f t="shared" ref="L64:M64" si="26">SUM(L66:L76)</f>
        <v>762724.5</v>
      </c>
      <c r="M64" s="22">
        <f t="shared" si="26"/>
        <v>1182</v>
      </c>
      <c r="N64" s="29">
        <f t="shared" si="6"/>
        <v>1.2689999999999999</v>
      </c>
    </row>
    <row r="65" spans="1:91" ht="16.899999999999999" customHeight="1">
      <c r="A65" s="30"/>
      <c r="B65" s="31" t="s">
        <v>14</v>
      </c>
      <c r="C65" s="24"/>
      <c r="D65" s="24"/>
      <c r="E65" s="24"/>
      <c r="F65" s="22"/>
      <c r="G65" s="22"/>
      <c r="H65" s="22"/>
      <c r="I65" s="22"/>
      <c r="J65" s="22"/>
      <c r="K65" s="22"/>
      <c r="L65" s="22"/>
      <c r="M65" s="22"/>
      <c r="N65" s="29" t="e">
        <f t="shared" si="6"/>
        <v>#DIV/0!</v>
      </c>
    </row>
    <row r="66" spans="1:91" ht="16.899999999999999" customHeight="1">
      <c r="A66" s="30"/>
      <c r="B66" s="32" t="s">
        <v>193</v>
      </c>
      <c r="C66" s="26" t="s">
        <v>195</v>
      </c>
      <c r="D66" s="27" t="s">
        <v>43</v>
      </c>
      <c r="E66" s="48" t="s">
        <v>196</v>
      </c>
      <c r="F66" s="22">
        <f t="shared" si="2"/>
        <v>100000</v>
      </c>
      <c r="G66" s="58">
        <v>50000</v>
      </c>
      <c r="H66" s="58"/>
      <c r="I66" s="58">
        <v>50000</v>
      </c>
      <c r="J66" s="22">
        <f t="shared" ref="J66:J77" si="27">K66+L66+M66</f>
        <v>50000</v>
      </c>
      <c r="K66" s="58">
        <v>50000</v>
      </c>
      <c r="L66" s="106"/>
      <c r="M66" s="106"/>
      <c r="N66" s="29">
        <f t="shared" si="6"/>
        <v>1</v>
      </c>
    </row>
    <row r="67" spans="1:91" ht="16.899999999999999" customHeight="1">
      <c r="A67" s="30"/>
      <c r="B67" s="32" t="s">
        <v>353</v>
      </c>
      <c r="C67" s="26" t="s">
        <v>195</v>
      </c>
      <c r="D67" s="27" t="s">
        <v>43</v>
      </c>
      <c r="E67" s="48" t="s">
        <v>352</v>
      </c>
      <c r="F67" s="22"/>
      <c r="G67" s="58"/>
      <c r="H67" s="58"/>
      <c r="I67" s="58"/>
      <c r="J67" s="22">
        <f t="shared" si="27"/>
        <v>108726.2</v>
      </c>
      <c r="K67" s="58">
        <v>108726.2</v>
      </c>
      <c r="L67" s="106"/>
      <c r="M67" s="106"/>
      <c r="N67" s="29"/>
    </row>
    <row r="68" spans="1:91" ht="16.899999999999999" customHeight="1">
      <c r="A68" s="30"/>
      <c r="B68" s="32" t="s">
        <v>318</v>
      </c>
      <c r="C68" s="26" t="s">
        <v>178</v>
      </c>
      <c r="D68" s="27" t="s">
        <v>16</v>
      </c>
      <c r="E68" s="48" t="s">
        <v>319</v>
      </c>
      <c r="F68" s="22">
        <f t="shared" si="2"/>
        <v>42898</v>
      </c>
      <c r="G68" s="58"/>
      <c r="H68" s="58"/>
      <c r="I68" s="58">
        <v>42898</v>
      </c>
      <c r="J68" s="22">
        <f t="shared" si="27"/>
        <v>0</v>
      </c>
      <c r="K68" s="58"/>
      <c r="L68" s="106"/>
      <c r="M68" s="106"/>
      <c r="N68" s="29" t="e">
        <f t="shared" si="6"/>
        <v>#DIV/0!</v>
      </c>
    </row>
    <row r="69" spans="1:91" ht="16.899999999999999" customHeight="1">
      <c r="A69" s="30"/>
      <c r="B69" s="32" t="s">
        <v>252</v>
      </c>
      <c r="C69" s="26" t="s">
        <v>195</v>
      </c>
      <c r="D69" s="27" t="s">
        <v>43</v>
      </c>
      <c r="E69" s="48" t="s">
        <v>251</v>
      </c>
      <c r="F69" s="22">
        <f t="shared" si="2"/>
        <v>66702</v>
      </c>
      <c r="G69" s="58">
        <v>15757.98</v>
      </c>
      <c r="H69" s="58">
        <v>50943.99</v>
      </c>
      <c r="I69" s="58"/>
      <c r="J69" s="22">
        <f t="shared" si="27"/>
        <v>96509.2</v>
      </c>
      <c r="K69" s="58">
        <v>2895.3</v>
      </c>
      <c r="L69" s="106">
        <v>93613.9</v>
      </c>
      <c r="M69" s="106"/>
      <c r="N69" s="29">
        <f t="shared" si="6"/>
        <v>0.184</v>
      </c>
    </row>
    <row r="70" spans="1:91" ht="16.899999999999999" customHeight="1">
      <c r="A70" s="30"/>
      <c r="B70" s="32" t="s">
        <v>254</v>
      </c>
      <c r="C70" s="26" t="s">
        <v>178</v>
      </c>
      <c r="D70" s="27" t="s">
        <v>16</v>
      </c>
      <c r="E70" s="48" t="s">
        <v>253</v>
      </c>
      <c r="F70" s="22">
        <f t="shared" si="2"/>
        <v>226549.3</v>
      </c>
      <c r="G70" s="58">
        <v>213549.3</v>
      </c>
      <c r="H70" s="58"/>
      <c r="I70" s="58">
        <v>13000</v>
      </c>
      <c r="J70" s="22">
        <f t="shared" si="27"/>
        <v>0</v>
      </c>
      <c r="K70" s="58"/>
      <c r="L70" s="106"/>
      <c r="M70" s="106"/>
      <c r="N70" s="29">
        <f t="shared" si="6"/>
        <v>0</v>
      </c>
    </row>
    <row r="71" spans="1:91" ht="16.899999999999999" customHeight="1">
      <c r="A71" s="30"/>
      <c r="B71" s="32" t="s">
        <v>226</v>
      </c>
      <c r="C71" s="26" t="s">
        <v>195</v>
      </c>
      <c r="D71" s="27" t="s">
        <v>43</v>
      </c>
      <c r="E71" s="48" t="s">
        <v>225</v>
      </c>
      <c r="F71" s="22">
        <f t="shared" si="2"/>
        <v>14000</v>
      </c>
      <c r="G71" s="58">
        <v>1820</v>
      </c>
      <c r="H71" s="58">
        <v>12180</v>
      </c>
      <c r="I71" s="58"/>
      <c r="J71" s="22">
        <f t="shared" si="27"/>
        <v>12000</v>
      </c>
      <c r="K71" s="58">
        <v>1560</v>
      </c>
      <c r="L71" s="106">
        <v>10440</v>
      </c>
      <c r="M71" s="106"/>
      <c r="N71" s="29">
        <f t="shared" si="6"/>
        <v>0.85699999999999998</v>
      </c>
    </row>
    <row r="72" spans="1:91" ht="16.899999999999999" customHeight="1">
      <c r="A72" s="30"/>
      <c r="B72" s="32" t="s">
        <v>174</v>
      </c>
      <c r="C72" s="26" t="s">
        <v>178</v>
      </c>
      <c r="D72" s="27" t="s">
        <v>16</v>
      </c>
      <c r="E72" s="48" t="s">
        <v>173</v>
      </c>
      <c r="F72" s="22">
        <f t="shared" si="2"/>
        <v>136206.20000000001</v>
      </c>
      <c r="G72" s="58">
        <v>4082.1</v>
      </c>
      <c r="H72" s="58">
        <v>131987.9</v>
      </c>
      <c r="I72" s="58">
        <v>136.19999999999999</v>
      </c>
      <c r="J72" s="22">
        <f t="shared" si="27"/>
        <v>679721.6</v>
      </c>
      <c r="K72" s="58">
        <v>20371.3</v>
      </c>
      <c r="L72" s="106">
        <v>658670.6</v>
      </c>
      <c r="M72" s="106">
        <v>679.7</v>
      </c>
      <c r="N72" s="29">
        <f t="shared" si="6"/>
        <v>4.99</v>
      </c>
    </row>
    <row r="73" spans="1:91" ht="16.899999999999999" customHeight="1">
      <c r="A73" s="30"/>
      <c r="B73" s="32" t="s">
        <v>256</v>
      </c>
      <c r="C73" s="26" t="s">
        <v>178</v>
      </c>
      <c r="D73" s="27" t="s">
        <v>16</v>
      </c>
      <c r="E73" s="48" t="s">
        <v>255</v>
      </c>
      <c r="F73" s="22">
        <f t="shared" si="2"/>
        <v>254123.9</v>
      </c>
      <c r="G73" s="58">
        <v>253853.6</v>
      </c>
      <c r="H73" s="58"/>
      <c r="I73" s="58">
        <v>270.3</v>
      </c>
      <c r="J73" s="22">
        <f t="shared" si="27"/>
        <v>502265</v>
      </c>
      <c r="K73" s="58">
        <v>501762.7</v>
      </c>
      <c r="L73" s="106"/>
      <c r="M73" s="106">
        <v>502.3</v>
      </c>
      <c r="N73" s="29">
        <f t="shared" si="6"/>
        <v>1.9770000000000001</v>
      </c>
    </row>
    <row r="74" spans="1:91" ht="16.899999999999999" customHeight="1">
      <c r="A74" s="30"/>
      <c r="B74" s="32" t="s">
        <v>194</v>
      </c>
      <c r="C74" s="26" t="s">
        <v>178</v>
      </c>
      <c r="D74" s="27" t="s">
        <v>16</v>
      </c>
      <c r="E74" s="87" t="s">
        <v>112</v>
      </c>
      <c r="F74" s="22">
        <f t="shared" si="2"/>
        <v>4500</v>
      </c>
      <c r="G74" s="58">
        <v>0</v>
      </c>
      <c r="H74" s="58">
        <v>0</v>
      </c>
      <c r="I74" s="58">
        <v>4500</v>
      </c>
      <c r="J74" s="22">
        <f t="shared" si="27"/>
        <v>0</v>
      </c>
      <c r="K74" s="58"/>
      <c r="L74" s="106"/>
      <c r="M74" s="106"/>
      <c r="N74" s="29" t="e">
        <f t="shared" si="6"/>
        <v>#DIV/0!</v>
      </c>
    </row>
    <row r="75" spans="1:91" ht="16.899999999999999" customHeight="1">
      <c r="A75" s="10"/>
      <c r="B75" s="77" t="s">
        <v>313</v>
      </c>
      <c r="C75" s="65">
        <v>821</v>
      </c>
      <c r="D75" s="68" t="s">
        <v>16</v>
      </c>
      <c r="E75" s="88" t="s">
        <v>312</v>
      </c>
      <c r="F75" s="22">
        <f t="shared" si="2"/>
        <v>0</v>
      </c>
      <c r="G75" s="58">
        <v>0</v>
      </c>
      <c r="H75" s="58"/>
      <c r="I75" s="58"/>
      <c r="J75" s="22">
        <f t="shared" si="27"/>
        <v>0</v>
      </c>
      <c r="K75" s="58"/>
      <c r="L75" s="106"/>
      <c r="M75" s="106"/>
      <c r="N75" s="29" t="e">
        <f t="shared" si="6"/>
        <v>#DIV/0!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</row>
    <row r="76" spans="1:91" ht="16.899999999999999" customHeight="1">
      <c r="A76" s="30"/>
      <c r="B76" s="32" t="s">
        <v>268</v>
      </c>
      <c r="C76" s="26" t="s">
        <v>195</v>
      </c>
      <c r="D76" s="27" t="s">
        <v>43</v>
      </c>
      <c r="E76" s="48" t="s">
        <v>267</v>
      </c>
      <c r="F76" s="22">
        <f t="shared" si="2"/>
        <v>840</v>
      </c>
      <c r="G76" s="58">
        <v>840</v>
      </c>
      <c r="H76" s="58"/>
      <c r="I76" s="58"/>
      <c r="J76" s="22">
        <f t="shared" si="27"/>
        <v>0</v>
      </c>
      <c r="K76" s="58"/>
      <c r="L76" s="106"/>
      <c r="M76" s="106"/>
      <c r="N76" s="29">
        <f t="shared" si="6"/>
        <v>0</v>
      </c>
    </row>
    <row r="77" spans="1:91" ht="16.899999999999999" customHeight="1">
      <c r="A77" s="19" t="s">
        <v>44</v>
      </c>
      <c r="B77" s="39" t="s">
        <v>50</v>
      </c>
      <c r="C77" s="21" t="s">
        <v>12</v>
      </c>
      <c r="D77" s="21" t="s">
        <v>12</v>
      </c>
      <c r="E77" s="21" t="s">
        <v>12</v>
      </c>
      <c r="F77" s="22">
        <f t="shared" si="2"/>
        <v>330673.90000000002</v>
      </c>
      <c r="G77" s="22">
        <f>SUM(G79:G80)</f>
        <v>150194.5</v>
      </c>
      <c r="H77" s="22">
        <f>SUM(H79:H80)</f>
        <v>180470</v>
      </c>
      <c r="I77" s="22">
        <f>SUM(I79:I80)</f>
        <v>9.4</v>
      </c>
      <c r="J77" s="22">
        <f t="shared" si="27"/>
        <v>16904.7</v>
      </c>
      <c r="K77" s="22">
        <f>SUM(K79:K80)</f>
        <v>507.2</v>
      </c>
      <c r="L77" s="22">
        <f>SUM(L79:L80)</f>
        <v>16397.5</v>
      </c>
      <c r="M77" s="22">
        <f>SUM(M79:M80)</f>
        <v>0</v>
      </c>
      <c r="N77" s="29">
        <f t="shared" si="6"/>
        <v>3.0000000000000001E-3</v>
      </c>
    </row>
    <row r="78" spans="1:91" ht="16.899999999999999" customHeight="1">
      <c r="A78" s="30"/>
      <c r="B78" s="31" t="s">
        <v>14</v>
      </c>
      <c r="C78" s="24"/>
      <c r="D78" s="24"/>
      <c r="E78" s="24"/>
      <c r="F78" s="22"/>
      <c r="G78" s="22"/>
      <c r="H78" s="22"/>
      <c r="I78" s="22"/>
      <c r="J78" s="22"/>
      <c r="K78" s="22"/>
      <c r="L78" s="22"/>
      <c r="M78" s="22"/>
      <c r="N78" s="29" t="e">
        <f t="shared" ref="N78:N145" si="28">K78/G78</f>
        <v>#DIV/0!</v>
      </c>
    </row>
    <row r="79" spans="1:91" ht="16.899999999999999" customHeight="1">
      <c r="A79" s="30"/>
      <c r="B79" s="32" t="s">
        <v>258</v>
      </c>
      <c r="C79" s="26" t="s">
        <v>178</v>
      </c>
      <c r="D79" s="27" t="s">
        <v>16</v>
      </c>
      <c r="E79" s="48" t="s">
        <v>257</v>
      </c>
      <c r="F79" s="22">
        <f t="shared" ref="F79:F145" si="29">G79+H79+I79</f>
        <v>9384.6</v>
      </c>
      <c r="G79" s="58">
        <v>281.3</v>
      </c>
      <c r="H79" s="58">
        <v>9093.9</v>
      </c>
      <c r="I79" s="58">
        <v>9.4</v>
      </c>
      <c r="J79" s="22">
        <f t="shared" ref="J79:J81" si="30">K79+L79+M79</f>
        <v>10592.1</v>
      </c>
      <c r="K79" s="58">
        <v>317.8</v>
      </c>
      <c r="L79" s="106">
        <v>10274.299999999999</v>
      </c>
      <c r="M79" s="106"/>
      <c r="N79" s="29">
        <f t="shared" si="28"/>
        <v>1.1299999999999999</v>
      </c>
    </row>
    <row r="80" spans="1:91" ht="16.899999999999999" customHeight="1">
      <c r="A80" s="30"/>
      <c r="B80" s="32" t="s">
        <v>259</v>
      </c>
      <c r="C80" s="26" t="s">
        <v>195</v>
      </c>
      <c r="D80" s="27" t="s">
        <v>43</v>
      </c>
      <c r="E80" s="48" t="s">
        <v>260</v>
      </c>
      <c r="F80" s="22">
        <f t="shared" si="29"/>
        <v>321289.3</v>
      </c>
      <c r="G80" s="58">
        <v>149913.19</v>
      </c>
      <c r="H80" s="58">
        <v>171376.07</v>
      </c>
      <c r="I80" s="58"/>
      <c r="J80" s="22">
        <f t="shared" si="30"/>
        <v>6312.6</v>
      </c>
      <c r="K80" s="58">
        <v>189.4</v>
      </c>
      <c r="L80" s="106">
        <v>6123.2</v>
      </c>
      <c r="M80" s="106"/>
      <c r="N80" s="29">
        <f t="shared" si="28"/>
        <v>1E-3</v>
      </c>
    </row>
    <row r="81" spans="1:14" ht="16.899999999999999" customHeight="1">
      <c r="A81" s="19" t="s">
        <v>49</v>
      </c>
      <c r="B81" s="39" t="s">
        <v>45</v>
      </c>
      <c r="C81" s="21" t="s">
        <v>12</v>
      </c>
      <c r="D81" s="21" t="s">
        <v>12</v>
      </c>
      <c r="E81" s="21" t="s">
        <v>12</v>
      </c>
      <c r="F81" s="22">
        <f t="shared" si="29"/>
        <v>123153.5</v>
      </c>
      <c r="G81" s="22">
        <f>SUM(G83:G87)</f>
        <v>44897.4</v>
      </c>
      <c r="H81" s="22">
        <f>SUM(H83:H87)</f>
        <v>78256.100000000006</v>
      </c>
      <c r="I81" s="22">
        <f>SUM(I83:I87)</f>
        <v>0</v>
      </c>
      <c r="J81" s="22">
        <f t="shared" si="30"/>
        <v>14824.7</v>
      </c>
      <c r="K81" s="22">
        <f>SUM(K83:K87)</f>
        <v>4703.5</v>
      </c>
      <c r="L81" s="22">
        <f>SUM(L83:L87)</f>
        <v>10121.200000000001</v>
      </c>
      <c r="M81" s="22">
        <f>SUM(M83:M87)</f>
        <v>0</v>
      </c>
      <c r="N81" s="29">
        <f t="shared" si="28"/>
        <v>0.105</v>
      </c>
    </row>
    <row r="82" spans="1:14" ht="16.899999999999999" customHeight="1">
      <c r="A82" s="30"/>
      <c r="B82" s="31" t="s">
        <v>14</v>
      </c>
      <c r="C82" s="24"/>
      <c r="D82" s="24"/>
      <c r="E82" s="24"/>
      <c r="F82" s="22"/>
      <c r="G82" s="22"/>
      <c r="H82" s="22"/>
      <c r="I82" s="22"/>
      <c r="J82" s="22"/>
      <c r="K82" s="22"/>
      <c r="L82" s="22"/>
      <c r="M82" s="22"/>
      <c r="N82" s="29" t="e">
        <f t="shared" si="28"/>
        <v>#DIV/0!</v>
      </c>
    </row>
    <row r="83" spans="1:14" ht="16.899999999999999" customHeight="1">
      <c r="A83" s="30"/>
      <c r="B83" s="50" t="s">
        <v>47</v>
      </c>
      <c r="C83" s="26" t="s">
        <v>195</v>
      </c>
      <c r="D83" s="27" t="s">
        <v>43</v>
      </c>
      <c r="E83" s="26" t="s">
        <v>261</v>
      </c>
      <c r="F83" s="22">
        <f t="shared" si="29"/>
        <v>864.2</v>
      </c>
      <c r="G83" s="58">
        <v>864.2</v>
      </c>
      <c r="H83" s="22"/>
      <c r="I83" s="22"/>
      <c r="J83" s="22">
        <f t="shared" ref="J83:J88" si="31">K83+L83+M83</f>
        <v>0</v>
      </c>
      <c r="K83" s="22"/>
      <c r="L83" s="105"/>
      <c r="M83" s="105"/>
      <c r="N83" s="29">
        <f t="shared" si="28"/>
        <v>0</v>
      </c>
    </row>
    <row r="84" spans="1:14" ht="16.899999999999999" customHeight="1">
      <c r="A84" s="30"/>
      <c r="B84" s="32" t="s">
        <v>137</v>
      </c>
      <c r="C84" s="26" t="s">
        <v>195</v>
      </c>
      <c r="D84" s="27" t="s">
        <v>43</v>
      </c>
      <c r="E84" s="48" t="s">
        <v>138</v>
      </c>
      <c r="F84" s="22">
        <f t="shared" si="29"/>
        <v>37291.5</v>
      </c>
      <c r="G84" s="58">
        <v>37291.5</v>
      </c>
      <c r="H84" s="58"/>
      <c r="I84" s="58"/>
      <c r="J84" s="22">
        <f t="shared" si="31"/>
        <v>0</v>
      </c>
      <c r="K84" s="58"/>
      <c r="L84" s="106"/>
      <c r="M84" s="106"/>
      <c r="N84" s="29">
        <f t="shared" si="28"/>
        <v>0</v>
      </c>
    </row>
    <row r="85" spans="1:14" ht="16.899999999999999" customHeight="1">
      <c r="A85" s="30"/>
      <c r="B85" s="32" t="s">
        <v>264</v>
      </c>
      <c r="C85" s="26" t="s">
        <v>195</v>
      </c>
      <c r="D85" s="27" t="s">
        <v>43</v>
      </c>
      <c r="E85" s="48" t="s">
        <v>262</v>
      </c>
      <c r="F85" s="22">
        <f t="shared" si="29"/>
        <v>69192.7</v>
      </c>
      <c r="G85" s="58">
        <v>2075.8000000000002</v>
      </c>
      <c r="H85" s="58">
        <v>67116.89</v>
      </c>
      <c r="I85" s="58"/>
      <c r="J85" s="22">
        <f t="shared" si="31"/>
        <v>313</v>
      </c>
      <c r="K85" s="58">
        <v>313</v>
      </c>
      <c r="L85" s="106">
        <v>0</v>
      </c>
      <c r="M85" s="106"/>
      <c r="N85" s="29">
        <f t="shared" si="28"/>
        <v>0.151</v>
      </c>
    </row>
    <row r="86" spans="1:14" ht="16.899999999999999" customHeight="1">
      <c r="A86" s="30"/>
      <c r="B86" s="32" t="s">
        <v>264</v>
      </c>
      <c r="C86" s="26" t="s">
        <v>197</v>
      </c>
      <c r="D86" s="27" t="s">
        <v>46</v>
      </c>
      <c r="E86" s="48" t="s">
        <v>262</v>
      </c>
      <c r="F86" s="22">
        <f t="shared" si="29"/>
        <v>11483.7</v>
      </c>
      <c r="G86" s="58">
        <v>344.51</v>
      </c>
      <c r="H86" s="58">
        <v>11139.2</v>
      </c>
      <c r="I86" s="58"/>
      <c r="J86" s="22">
        <f t="shared" si="31"/>
        <v>10121.200000000001</v>
      </c>
      <c r="K86" s="58"/>
      <c r="L86" s="106">
        <v>10121.200000000001</v>
      </c>
      <c r="M86" s="106"/>
      <c r="N86" s="29">
        <f t="shared" si="28"/>
        <v>0</v>
      </c>
    </row>
    <row r="87" spans="1:14" ht="16.899999999999999" customHeight="1">
      <c r="A87" s="30"/>
      <c r="B87" s="32" t="s">
        <v>48</v>
      </c>
      <c r="C87" s="26" t="s">
        <v>197</v>
      </c>
      <c r="D87" s="27" t="s">
        <v>46</v>
      </c>
      <c r="E87" s="48" t="s">
        <v>263</v>
      </c>
      <c r="F87" s="22">
        <f t="shared" si="29"/>
        <v>4321.3999999999996</v>
      </c>
      <c r="G87" s="58">
        <v>4321.3999999999996</v>
      </c>
      <c r="H87" s="58"/>
      <c r="I87" s="58"/>
      <c r="J87" s="22">
        <f t="shared" si="31"/>
        <v>4390.5</v>
      </c>
      <c r="K87" s="58">
        <v>4390.5</v>
      </c>
      <c r="L87" s="106"/>
      <c r="M87" s="106"/>
      <c r="N87" s="29">
        <f t="shared" si="28"/>
        <v>1.016</v>
      </c>
    </row>
    <row r="88" spans="1:14" ht="16.899999999999999" customHeight="1">
      <c r="A88" s="19" t="s">
        <v>51</v>
      </c>
      <c r="B88" s="39" t="s">
        <v>232</v>
      </c>
      <c r="C88" s="21" t="s">
        <v>12</v>
      </c>
      <c r="D88" s="21" t="s">
        <v>12</v>
      </c>
      <c r="E88" s="21" t="s">
        <v>12</v>
      </c>
      <c r="F88" s="22">
        <f t="shared" si="29"/>
        <v>81785.7</v>
      </c>
      <c r="G88" s="22">
        <f>SUM(G90:G90)</f>
        <v>2453.6</v>
      </c>
      <c r="H88" s="22">
        <f>SUM(H90:H90)</f>
        <v>79332.100000000006</v>
      </c>
      <c r="I88" s="22">
        <f>SUM(I90:I90)</f>
        <v>0</v>
      </c>
      <c r="J88" s="22">
        <f t="shared" si="31"/>
        <v>80622.899999999994</v>
      </c>
      <c r="K88" s="22">
        <f>SUM(K90:K90)</f>
        <v>2418.6999999999998</v>
      </c>
      <c r="L88" s="22">
        <f>SUM(L90:L90)</f>
        <v>78204.2</v>
      </c>
      <c r="M88" s="22">
        <f>SUM(M90:M90)</f>
        <v>0</v>
      </c>
      <c r="N88" s="29">
        <f t="shared" si="28"/>
        <v>0.98599999999999999</v>
      </c>
    </row>
    <row r="89" spans="1:14" ht="16.899999999999999" customHeight="1">
      <c r="A89" s="30"/>
      <c r="B89" s="31" t="s">
        <v>14</v>
      </c>
      <c r="C89" s="24"/>
      <c r="D89" s="24"/>
      <c r="E89" s="24"/>
      <c r="F89" s="22"/>
      <c r="G89" s="22"/>
      <c r="H89" s="22"/>
      <c r="I89" s="22"/>
      <c r="J89" s="22"/>
      <c r="K89" s="22"/>
      <c r="L89" s="22"/>
      <c r="M89" s="22"/>
      <c r="N89" s="29" t="e">
        <f t="shared" si="28"/>
        <v>#DIV/0!</v>
      </c>
    </row>
    <row r="90" spans="1:14" ht="16.899999999999999" customHeight="1">
      <c r="A90" s="30"/>
      <c r="B90" s="32" t="s">
        <v>266</v>
      </c>
      <c r="C90" s="26" t="s">
        <v>195</v>
      </c>
      <c r="D90" s="27" t="s">
        <v>43</v>
      </c>
      <c r="E90" s="26" t="s">
        <v>265</v>
      </c>
      <c r="F90" s="22">
        <f t="shared" si="29"/>
        <v>81785.7</v>
      </c>
      <c r="G90" s="58">
        <v>2453.6</v>
      </c>
      <c r="H90" s="58">
        <v>79332.100000000006</v>
      </c>
      <c r="I90" s="58"/>
      <c r="J90" s="22">
        <f t="shared" ref="J90:J92" si="32">K90+L90+M90</f>
        <v>80622.899999999994</v>
      </c>
      <c r="K90" s="58">
        <v>2418.6999999999998</v>
      </c>
      <c r="L90" s="106">
        <v>78204.2</v>
      </c>
      <c r="M90" s="106"/>
      <c r="N90" s="29">
        <f t="shared" si="28"/>
        <v>0.98599999999999999</v>
      </c>
    </row>
    <row r="91" spans="1:14" ht="16.899999999999999" customHeight="1">
      <c r="A91" s="14" t="s">
        <v>52</v>
      </c>
      <c r="B91" s="49" t="s">
        <v>53</v>
      </c>
      <c r="C91" s="16" t="s">
        <v>12</v>
      </c>
      <c r="D91" s="16" t="s">
        <v>12</v>
      </c>
      <c r="E91" s="16" t="s">
        <v>12</v>
      </c>
      <c r="F91" s="36">
        <f t="shared" si="29"/>
        <v>1930</v>
      </c>
      <c r="G91" s="36">
        <f>G92+G95</f>
        <v>1930</v>
      </c>
      <c r="H91" s="36">
        <f>H92+H95</f>
        <v>0</v>
      </c>
      <c r="I91" s="36">
        <f>I92+I95</f>
        <v>0</v>
      </c>
      <c r="J91" s="36">
        <f t="shared" si="32"/>
        <v>1930</v>
      </c>
      <c r="K91" s="36">
        <f>K92+K95</f>
        <v>1930</v>
      </c>
      <c r="L91" s="36">
        <f>L92+L95</f>
        <v>0</v>
      </c>
      <c r="M91" s="36">
        <f>M92+M95</f>
        <v>0</v>
      </c>
      <c r="N91" s="37">
        <f t="shared" si="28"/>
        <v>1</v>
      </c>
    </row>
    <row r="92" spans="1:14" ht="16.899999999999999" customHeight="1">
      <c r="A92" s="7" t="s">
        <v>54</v>
      </c>
      <c r="B92" s="20" t="s">
        <v>58</v>
      </c>
      <c r="C92" s="28" t="s">
        <v>12</v>
      </c>
      <c r="D92" s="28" t="s">
        <v>12</v>
      </c>
      <c r="E92" s="21" t="s">
        <v>12</v>
      </c>
      <c r="F92" s="22">
        <f t="shared" si="29"/>
        <v>0</v>
      </c>
      <c r="G92" s="22">
        <f>SUM(G93:G94)</f>
        <v>0</v>
      </c>
      <c r="H92" s="22">
        <f>SUM(H93:H94)</f>
        <v>0</v>
      </c>
      <c r="I92" s="22">
        <f>SUM(I93:I94)</f>
        <v>0</v>
      </c>
      <c r="J92" s="22">
        <f t="shared" si="32"/>
        <v>0</v>
      </c>
      <c r="K92" s="22">
        <f>SUM(K94:K94)</f>
        <v>0</v>
      </c>
      <c r="L92" s="22">
        <f>SUM(L94:L94)</f>
        <v>0</v>
      </c>
      <c r="M92" s="22">
        <f>SUM(M94:M94)</f>
        <v>0</v>
      </c>
      <c r="N92" s="29" t="e">
        <f t="shared" si="28"/>
        <v>#DIV/0!</v>
      </c>
    </row>
    <row r="93" spans="1:14" ht="16.899999999999999" customHeight="1">
      <c r="A93" s="19"/>
      <c r="B93" s="50" t="s">
        <v>14</v>
      </c>
      <c r="C93" s="51"/>
      <c r="D93" s="51"/>
      <c r="E93" s="51"/>
      <c r="F93" s="22"/>
      <c r="G93" s="22"/>
      <c r="H93" s="22"/>
      <c r="I93" s="22"/>
      <c r="J93" s="22"/>
      <c r="K93" s="22"/>
      <c r="L93" s="22"/>
      <c r="M93" s="22"/>
      <c r="N93" s="29" t="e">
        <f t="shared" si="28"/>
        <v>#DIV/0!</v>
      </c>
    </row>
    <row r="94" spans="1:14" ht="16.899999999999999" customHeight="1">
      <c r="A94" s="19"/>
      <c r="B94" s="32" t="s">
        <v>198</v>
      </c>
      <c r="C94" s="27" t="s">
        <v>195</v>
      </c>
      <c r="D94" s="27" t="s">
        <v>43</v>
      </c>
      <c r="E94" s="26" t="s">
        <v>165</v>
      </c>
      <c r="F94" s="22">
        <f t="shared" si="29"/>
        <v>0</v>
      </c>
      <c r="G94" s="58">
        <v>0</v>
      </c>
      <c r="H94" s="22"/>
      <c r="I94" s="22"/>
      <c r="J94" s="22">
        <f t="shared" ref="J94:J95" si="33">K94+L94+M94</f>
        <v>0</v>
      </c>
      <c r="K94" s="58"/>
      <c r="L94" s="106"/>
      <c r="M94" s="105"/>
      <c r="N94" s="29" t="e">
        <f t="shared" si="28"/>
        <v>#DIV/0!</v>
      </c>
    </row>
    <row r="95" spans="1:14" ht="16.899999999999999" customHeight="1">
      <c r="A95" s="19" t="s">
        <v>55</v>
      </c>
      <c r="B95" s="39" t="s">
        <v>229</v>
      </c>
      <c r="C95" s="51" t="s">
        <v>12</v>
      </c>
      <c r="D95" s="51" t="s">
        <v>12</v>
      </c>
      <c r="E95" s="51" t="s">
        <v>12</v>
      </c>
      <c r="F95" s="22">
        <f t="shared" si="29"/>
        <v>1930</v>
      </c>
      <c r="G95" s="22">
        <f t="shared" ref="G95:I95" si="34">SUM(G97:G97)</f>
        <v>1930</v>
      </c>
      <c r="H95" s="22">
        <f t="shared" si="34"/>
        <v>0</v>
      </c>
      <c r="I95" s="22">
        <f t="shared" si="34"/>
        <v>0</v>
      </c>
      <c r="J95" s="22">
        <f t="shared" si="33"/>
        <v>1930</v>
      </c>
      <c r="K95" s="22">
        <f>SUM(K97:K97)</f>
        <v>1930</v>
      </c>
      <c r="L95" s="22">
        <f>SUM(L97:L97)</f>
        <v>0</v>
      </c>
      <c r="M95" s="22">
        <f>SUM(M97:M97)</f>
        <v>0</v>
      </c>
      <c r="N95" s="29">
        <f t="shared" si="28"/>
        <v>1</v>
      </c>
    </row>
    <row r="96" spans="1:14" ht="16.899999999999999" customHeight="1">
      <c r="A96" s="30"/>
      <c r="B96" s="50" t="s">
        <v>14</v>
      </c>
      <c r="C96" s="24"/>
      <c r="D96" s="33"/>
      <c r="E96" s="52"/>
      <c r="F96" s="22"/>
      <c r="G96" s="22"/>
      <c r="H96" s="22"/>
      <c r="I96" s="22"/>
      <c r="J96" s="22"/>
      <c r="K96" s="22"/>
      <c r="L96" s="22"/>
      <c r="M96" s="22"/>
      <c r="N96" s="29" t="e">
        <f t="shared" si="28"/>
        <v>#DIV/0!</v>
      </c>
    </row>
    <row r="97" spans="1:91" ht="16.899999999999999" customHeight="1">
      <c r="A97" s="30"/>
      <c r="B97" s="32" t="s">
        <v>93</v>
      </c>
      <c r="C97" s="27" t="s">
        <v>199</v>
      </c>
      <c r="D97" s="27" t="s">
        <v>57</v>
      </c>
      <c r="E97" s="48" t="s">
        <v>321</v>
      </c>
      <c r="F97" s="22">
        <f t="shared" ref="F97" si="35">G97+H97+I97</f>
        <v>1930</v>
      </c>
      <c r="G97" s="58">
        <v>1930</v>
      </c>
      <c r="H97" s="58"/>
      <c r="I97" s="58"/>
      <c r="J97" s="22">
        <f t="shared" ref="J97" si="36">K97+L97+M97</f>
        <v>1930</v>
      </c>
      <c r="K97" s="58">
        <v>1930</v>
      </c>
      <c r="L97" s="106"/>
      <c r="M97" s="106"/>
      <c r="N97" s="29">
        <f t="shared" si="28"/>
        <v>1</v>
      </c>
    </row>
    <row r="98" spans="1:91" s="54" customFormat="1" ht="16.899999999999999" customHeight="1">
      <c r="A98" s="14" t="s">
        <v>59</v>
      </c>
      <c r="B98" s="49" t="s">
        <v>60</v>
      </c>
      <c r="C98" s="16" t="s">
        <v>12</v>
      </c>
      <c r="D98" s="16" t="s">
        <v>12</v>
      </c>
      <c r="E98" s="16" t="s">
        <v>12</v>
      </c>
      <c r="F98" s="36">
        <f t="shared" si="29"/>
        <v>6014734.4000000004</v>
      </c>
      <c r="G98" s="36">
        <f>G99+G103+G108</f>
        <v>985299.4</v>
      </c>
      <c r="H98" s="36">
        <f>H99+H103+H108</f>
        <v>4765653.3</v>
      </c>
      <c r="I98" s="36">
        <f>I99+I103+I108</f>
        <v>263781.7</v>
      </c>
      <c r="J98" s="36">
        <f>K98+L98+M98</f>
        <v>588582.6</v>
      </c>
      <c r="K98" s="36">
        <f>K99+K103+K108</f>
        <v>22162.400000000001</v>
      </c>
      <c r="L98" s="36">
        <f>L99+L103+L108</f>
        <v>560054.69999999995</v>
      </c>
      <c r="M98" s="36">
        <f>M99+M103+M108</f>
        <v>6365.5</v>
      </c>
      <c r="N98" s="37">
        <f t="shared" si="28"/>
        <v>2.1999999999999999E-2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</row>
    <row r="99" spans="1:91" ht="16.899999999999999" customHeight="1">
      <c r="A99" s="7" t="s">
        <v>61</v>
      </c>
      <c r="B99" s="20" t="s">
        <v>62</v>
      </c>
      <c r="C99" s="28" t="s">
        <v>12</v>
      </c>
      <c r="D99" s="28" t="s">
        <v>12</v>
      </c>
      <c r="E99" s="28" t="s">
        <v>12</v>
      </c>
      <c r="F99" s="22">
        <f t="shared" si="29"/>
        <v>562331.4</v>
      </c>
      <c r="G99" s="22">
        <f>SUM(G101:G102)</f>
        <v>11039.9</v>
      </c>
      <c r="H99" s="22">
        <f>SUM(H101:H102)</f>
        <v>441955.8</v>
      </c>
      <c r="I99" s="22">
        <f>SUM(I101:I102)</f>
        <v>109335.7</v>
      </c>
      <c r="J99" s="22">
        <f t="shared" ref="J99" si="37">K99+L99+M99</f>
        <v>419277.9</v>
      </c>
      <c r="K99" s="22">
        <f>SUM(K101:K102)</f>
        <v>12387.4</v>
      </c>
      <c r="L99" s="22">
        <f t="shared" ref="L99:M99" si="38">SUM(L101:L102)</f>
        <v>400525</v>
      </c>
      <c r="M99" s="22">
        <f t="shared" si="38"/>
        <v>6365.5</v>
      </c>
      <c r="N99" s="29">
        <f t="shared" si="28"/>
        <v>1.1220000000000001</v>
      </c>
      <c r="O99" s="13"/>
    </row>
    <row r="100" spans="1:91" ht="16.899999999999999" customHeight="1">
      <c r="A100" s="10"/>
      <c r="B100" s="23" t="s">
        <v>14</v>
      </c>
      <c r="C100" s="46"/>
      <c r="D100" s="46"/>
      <c r="E100" s="46"/>
      <c r="F100" s="22"/>
      <c r="G100" s="22"/>
      <c r="H100" s="22"/>
      <c r="I100" s="22"/>
      <c r="J100" s="22"/>
      <c r="K100" s="22"/>
      <c r="L100" s="22"/>
      <c r="M100" s="22"/>
      <c r="N100" s="29" t="e">
        <f t="shared" si="28"/>
        <v>#DIV/0!</v>
      </c>
    </row>
    <row r="101" spans="1:91" ht="16.899999999999999" customHeight="1">
      <c r="A101" s="10"/>
      <c r="B101" s="53" t="s">
        <v>294</v>
      </c>
      <c r="C101" s="46" t="s">
        <v>178</v>
      </c>
      <c r="D101" s="66" t="s">
        <v>16</v>
      </c>
      <c r="E101" s="65" t="s">
        <v>293</v>
      </c>
      <c r="F101" s="22">
        <f t="shared" si="29"/>
        <v>125525.9</v>
      </c>
      <c r="G101" s="58"/>
      <c r="H101" s="58">
        <v>85000</v>
      </c>
      <c r="I101" s="58">
        <v>40525.9</v>
      </c>
      <c r="J101" s="22">
        <f t="shared" ref="J101:J103" si="39">K101+L101+M101</f>
        <v>0</v>
      </c>
      <c r="K101" s="58"/>
      <c r="L101" s="105"/>
      <c r="M101" s="105"/>
      <c r="N101" s="29" t="e">
        <f t="shared" si="28"/>
        <v>#DIV/0!</v>
      </c>
    </row>
    <row r="102" spans="1:91" ht="16.899999999999999" customHeight="1">
      <c r="A102" s="30"/>
      <c r="B102" s="32" t="s">
        <v>63</v>
      </c>
      <c r="C102" s="26" t="s">
        <v>178</v>
      </c>
      <c r="D102" s="27" t="s">
        <v>16</v>
      </c>
      <c r="E102" s="26" t="s">
        <v>119</v>
      </c>
      <c r="F102" s="22">
        <f t="shared" si="29"/>
        <v>436805.5</v>
      </c>
      <c r="G102" s="58">
        <v>11039.9</v>
      </c>
      <c r="H102" s="58">
        <v>356955.8</v>
      </c>
      <c r="I102" s="58">
        <v>68809.8</v>
      </c>
      <c r="J102" s="22">
        <f t="shared" si="39"/>
        <v>419277.9</v>
      </c>
      <c r="K102" s="58">
        <v>12387.4</v>
      </c>
      <c r="L102" s="106">
        <v>400525</v>
      </c>
      <c r="M102" s="106">
        <v>6365.5</v>
      </c>
      <c r="N102" s="29">
        <f t="shared" si="28"/>
        <v>1.1220000000000001</v>
      </c>
    </row>
    <row r="103" spans="1:91" ht="16.899999999999999" customHeight="1">
      <c r="A103" s="19" t="s">
        <v>64</v>
      </c>
      <c r="B103" s="20" t="s">
        <v>160</v>
      </c>
      <c r="C103" s="21" t="s">
        <v>12</v>
      </c>
      <c r="D103" s="28" t="s">
        <v>12</v>
      </c>
      <c r="E103" s="21" t="s">
        <v>12</v>
      </c>
      <c r="F103" s="22">
        <f>G103+H103+I103</f>
        <v>5006830.7</v>
      </c>
      <c r="G103" s="22">
        <f>SUM(G105:G107)</f>
        <v>950422.6</v>
      </c>
      <c r="H103" s="22">
        <f>SUM(H105:H107)</f>
        <v>3954937.7</v>
      </c>
      <c r="I103" s="22">
        <v>101470.39999999999</v>
      </c>
      <c r="J103" s="22">
        <f t="shared" si="39"/>
        <v>0</v>
      </c>
      <c r="K103" s="22">
        <f>SUM(K105:K106)</f>
        <v>0</v>
      </c>
      <c r="L103" s="22">
        <f t="shared" ref="L103:M103" si="40">SUM(L105:L106)</f>
        <v>0</v>
      </c>
      <c r="M103" s="22">
        <f t="shared" si="40"/>
        <v>0</v>
      </c>
      <c r="N103" s="29">
        <f t="shared" si="28"/>
        <v>0</v>
      </c>
    </row>
    <row r="104" spans="1:91" ht="16.899999999999999" customHeight="1">
      <c r="A104" s="19"/>
      <c r="B104" s="50" t="s">
        <v>14</v>
      </c>
      <c r="C104" s="51"/>
      <c r="D104" s="51"/>
      <c r="E104" s="51"/>
      <c r="F104" s="22"/>
      <c r="G104" s="22"/>
      <c r="H104" s="22"/>
      <c r="I104" s="22"/>
      <c r="J104" s="22"/>
      <c r="K104" s="22"/>
      <c r="L104" s="22"/>
      <c r="M104" s="22"/>
      <c r="N104" s="29" t="e">
        <f t="shared" si="28"/>
        <v>#DIV/0!</v>
      </c>
    </row>
    <row r="105" spans="1:91" ht="16.899999999999999" customHeight="1">
      <c r="A105" s="19"/>
      <c r="B105" s="50" t="s">
        <v>296</v>
      </c>
      <c r="C105" s="67" t="s">
        <v>178</v>
      </c>
      <c r="D105" s="67" t="s">
        <v>16</v>
      </c>
      <c r="E105" s="26" t="s">
        <v>295</v>
      </c>
      <c r="F105" s="22">
        <f t="shared" si="29"/>
        <v>3954937.7</v>
      </c>
      <c r="G105" s="22"/>
      <c r="H105" s="58">
        <v>3954937.7</v>
      </c>
      <c r="I105" s="22"/>
      <c r="J105" s="22">
        <f t="shared" ref="J105:J108" si="41">K105+L105+M105</f>
        <v>0</v>
      </c>
      <c r="K105" s="22"/>
      <c r="L105" s="105"/>
      <c r="M105" s="105"/>
      <c r="N105" s="29" t="e">
        <f t="shared" si="28"/>
        <v>#DIV/0!</v>
      </c>
    </row>
    <row r="106" spans="1:91" ht="16.899999999999999" customHeight="1">
      <c r="A106" s="19"/>
      <c r="B106" s="32" t="s">
        <v>92</v>
      </c>
      <c r="C106" s="26" t="s">
        <v>178</v>
      </c>
      <c r="D106" s="27" t="s">
        <v>16</v>
      </c>
      <c r="E106" s="26" t="s">
        <v>132</v>
      </c>
      <c r="F106" s="22">
        <f t="shared" si="29"/>
        <v>921866.7</v>
      </c>
      <c r="G106" s="58">
        <v>921866.7</v>
      </c>
      <c r="H106" s="58"/>
      <c r="I106" s="58"/>
      <c r="J106" s="22">
        <f t="shared" si="41"/>
        <v>0</v>
      </c>
      <c r="K106" s="58"/>
      <c r="L106" s="106"/>
      <c r="M106" s="106"/>
      <c r="N106" s="29">
        <f t="shared" si="28"/>
        <v>0</v>
      </c>
    </row>
    <row r="107" spans="1:91" ht="16.899999999999999" customHeight="1">
      <c r="A107" s="19"/>
      <c r="B107" s="32" t="s">
        <v>340</v>
      </c>
      <c r="C107" s="26">
        <v>821</v>
      </c>
      <c r="D107" s="27" t="s">
        <v>16</v>
      </c>
      <c r="E107" s="26" t="s">
        <v>341</v>
      </c>
      <c r="F107" s="22">
        <f t="shared" si="29"/>
        <v>28555.9</v>
      </c>
      <c r="G107" s="58">
        <v>28555.9</v>
      </c>
      <c r="H107" s="58"/>
      <c r="I107" s="58"/>
      <c r="J107" s="22"/>
      <c r="K107" s="58"/>
      <c r="L107" s="106"/>
      <c r="M107" s="106"/>
      <c r="N107" s="29">
        <f t="shared" si="28"/>
        <v>0</v>
      </c>
    </row>
    <row r="108" spans="1:91" ht="16.899999999999999" customHeight="1">
      <c r="A108" s="19" t="s">
        <v>159</v>
      </c>
      <c r="B108" s="39" t="s">
        <v>223</v>
      </c>
      <c r="C108" s="51" t="s">
        <v>12</v>
      </c>
      <c r="D108" s="51" t="s">
        <v>12</v>
      </c>
      <c r="E108" s="51" t="s">
        <v>12</v>
      </c>
      <c r="F108" s="22">
        <f>G108+H108+I108</f>
        <v>445572.3</v>
      </c>
      <c r="G108" s="22">
        <f>G110+G112+G111</f>
        <v>23836.9</v>
      </c>
      <c r="H108" s="22">
        <f t="shared" ref="H108:I108" si="42">H110+H112+H111</f>
        <v>368759.8</v>
      </c>
      <c r="I108" s="22">
        <f t="shared" si="42"/>
        <v>52975.6</v>
      </c>
      <c r="J108" s="22">
        <f t="shared" si="41"/>
        <v>169304.7</v>
      </c>
      <c r="K108" s="22">
        <f>K110+K112+K111</f>
        <v>9775</v>
      </c>
      <c r="L108" s="22">
        <f t="shared" ref="L108:M108" si="43">L110+L112+L111</f>
        <v>159529.70000000001</v>
      </c>
      <c r="M108" s="22">
        <f t="shared" si="43"/>
        <v>0</v>
      </c>
      <c r="N108" s="29">
        <f t="shared" si="28"/>
        <v>0.41</v>
      </c>
    </row>
    <row r="109" spans="1:91" ht="16.899999999999999" customHeight="1">
      <c r="A109" s="30"/>
      <c r="B109" s="50" t="s">
        <v>14</v>
      </c>
      <c r="C109" s="24"/>
      <c r="D109" s="33"/>
      <c r="E109" s="24"/>
      <c r="F109" s="22"/>
      <c r="G109" s="58"/>
      <c r="H109" s="58"/>
      <c r="I109" s="58"/>
      <c r="J109" s="22"/>
      <c r="K109" s="58"/>
      <c r="L109" s="58"/>
      <c r="M109" s="58"/>
      <c r="N109" s="29" t="e">
        <f t="shared" si="28"/>
        <v>#DIV/0!</v>
      </c>
    </row>
    <row r="110" spans="1:91" ht="16.899999999999999" customHeight="1">
      <c r="A110" s="30"/>
      <c r="B110" s="32" t="s">
        <v>133</v>
      </c>
      <c r="C110" s="26" t="s">
        <v>200</v>
      </c>
      <c r="D110" s="27" t="s">
        <v>69</v>
      </c>
      <c r="E110" s="65" t="s">
        <v>162</v>
      </c>
      <c r="F110" s="22">
        <f>G110+H110+I110</f>
        <v>0</v>
      </c>
      <c r="G110" s="58">
        <v>0</v>
      </c>
      <c r="H110" s="58"/>
      <c r="I110" s="58"/>
      <c r="J110" s="22">
        <f t="shared" ref="J110:J114" si="44">K110+L110+M110</f>
        <v>0</v>
      </c>
      <c r="K110" s="58"/>
      <c r="L110" s="106"/>
      <c r="M110" s="106"/>
      <c r="N110" s="29" t="e">
        <f t="shared" si="28"/>
        <v>#DIV/0!</v>
      </c>
    </row>
    <row r="111" spans="1:91" ht="16.899999999999999" customHeight="1">
      <c r="A111" s="30"/>
      <c r="B111" s="32" t="s">
        <v>347</v>
      </c>
      <c r="C111" s="26" t="s">
        <v>200</v>
      </c>
      <c r="D111" s="27" t="s">
        <v>69</v>
      </c>
      <c r="E111" s="65" t="s">
        <v>346</v>
      </c>
      <c r="F111" s="22">
        <f>G111+H111+I111</f>
        <v>9775</v>
      </c>
      <c r="G111" s="58">
        <v>9775</v>
      </c>
      <c r="H111" s="58"/>
      <c r="I111" s="58"/>
      <c r="J111" s="22">
        <f t="shared" si="44"/>
        <v>9775</v>
      </c>
      <c r="K111" s="58">
        <v>9775</v>
      </c>
      <c r="L111" s="106"/>
      <c r="M111" s="106"/>
      <c r="N111" s="29">
        <f t="shared" si="28"/>
        <v>1</v>
      </c>
    </row>
    <row r="112" spans="1:91" ht="16.899999999999999" customHeight="1">
      <c r="A112" s="30"/>
      <c r="B112" s="32" t="s">
        <v>270</v>
      </c>
      <c r="C112" s="26" t="s">
        <v>200</v>
      </c>
      <c r="D112" s="27" t="s">
        <v>69</v>
      </c>
      <c r="E112" s="26" t="s">
        <v>269</v>
      </c>
      <c r="F112" s="22">
        <f t="shared" si="29"/>
        <v>435797.3</v>
      </c>
      <c r="G112" s="58">
        <v>14061.9</v>
      </c>
      <c r="H112" s="58">
        <v>368759.8</v>
      </c>
      <c r="I112" s="58">
        <v>52975.6</v>
      </c>
      <c r="J112" s="22">
        <f t="shared" si="44"/>
        <v>159529.70000000001</v>
      </c>
      <c r="K112" s="58"/>
      <c r="L112" s="106">
        <v>159529.70000000001</v>
      </c>
      <c r="M112" s="106"/>
      <c r="N112" s="29">
        <f t="shared" si="28"/>
        <v>0</v>
      </c>
    </row>
    <row r="113" spans="1:91" s="54" customFormat="1" ht="16.899999999999999" customHeight="1">
      <c r="A113" s="14" t="s">
        <v>65</v>
      </c>
      <c r="B113" s="15" t="s">
        <v>66</v>
      </c>
      <c r="C113" s="16" t="s">
        <v>12</v>
      </c>
      <c r="D113" s="16" t="s">
        <v>12</v>
      </c>
      <c r="E113" s="16" t="s">
        <v>12</v>
      </c>
      <c r="F113" s="36">
        <f t="shared" si="29"/>
        <v>151039.79999999999</v>
      </c>
      <c r="G113" s="36">
        <f t="shared" ref="G113:I113" si="45">G114+G117+G122+G126</f>
        <v>29275.3</v>
      </c>
      <c r="H113" s="36">
        <f t="shared" si="45"/>
        <v>117694.5</v>
      </c>
      <c r="I113" s="36">
        <f t="shared" si="45"/>
        <v>4070</v>
      </c>
      <c r="J113" s="36">
        <f t="shared" si="44"/>
        <v>934797</v>
      </c>
      <c r="K113" s="36">
        <f>K114+K117+K122+K126</f>
        <v>722189.3</v>
      </c>
      <c r="L113" s="36">
        <f t="shared" ref="L113:M113" si="46">L114+L117+L122+L126</f>
        <v>205489.8</v>
      </c>
      <c r="M113" s="36">
        <f t="shared" si="46"/>
        <v>7117.9</v>
      </c>
      <c r="N113" s="37">
        <f t="shared" si="28"/>
        <v>24.669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</row>
    <row r="114" spans="1:91" ht="16.899999999999999" customHeight="1">
      <c r="A114" s="19" t="s">
        <v>67</v>
      </c>
      <c r="B114" s="39" t="s">
        <v>201</v>
      </c>
      <c r="C114" s="21" t="s">
        <v>12</v>
      </c>
      <c r="D114" s="21" t="s">
        <v>12</v>
      </c>
      <c r="E114" s="21" t="s">
        <v>12</v>
      </c>
      <c r="F114" s="22">
        <f t="shared" si="29"/>
        <v>26422.2</v>
      </c>
      <c r="G114" s="22">
        <f>G116</f>
        <v>422.2</v>
      </c>
      <c r="H114" s="22">
        <f t="shared" ref="H114:I114" si="47">H116</f>
        <v>26000</v>
      </c>
      <c r="I114" s="22">
        <f t="shared" si="47"/>
        <v>0</v>
      </c>
      <c r="J114" s="22">
        <f t="shared" si="44"/>
        <v>37000</v>
      </c>
      <c r="K114" s="22">
        <f>K116</f>
        <v>0</v>
      </c>
      <c r="L114" s="22">
        <f t="shared" ref="L114:M114" si="48">L116</f>
        <v>37000</v>
      </c>
      <c r="M114" s="22">
        <f t="shared" si="48"/>
        <v>0</v>
      </c>
      <c r="N114" s="29">
        <f t="shared" si="28"/>
        <v>0</v>
      </c>
    </row>
    <row r="115" spans="1:91" ht="16.899999999999999" customHeight="1">
      <c r="A115" s="30"/>
      <c r="B115" s="31" t="s">
        <v>14</v>
      </c>
      <c r="C115" s="24"/>
      <c r="D115" s="24"/>
      <c r="E115" s="24"/>
      <c r="F115" s="22"/>
      <c r="G115" s="22"/>
      <c r="H115" s="22"/>
      <c r="I115" s="22"/>
      <c r="J115" s="22"/>
      <c r="K115" s="22"/>
      <c r="L115" s="22"/>
      <c r="M115" s="22"/>
      <c r="N115" s="29" t="e">
        <f t="shared" si="28"/>
        <v>#DIV/0!</v>
      </c>
    </row>
    <row r="116" spans="1:91" ht="16.899999999999999" customHeight="1">
      <c r="A116" s="30"/>
      <c r="B116" s="32" t="s">
        <v>271</v>
      </c>
      <c r="C116" s="26" t="s">
        <v>240</v>
      </c>
      <c r="D116" s="27" t="s">
        <v>70</v>
      </c>
      <c r="E116" s="26" t="s">
        <v>272</v>
      </c>
      <c r="F116" s="22">
        <f t="shared" si="29"/>
        <v>26422.2</v>
      </c>
      <c r="G116" s="58">
        <v>422.2</v>
      </c>
      <c r="H116" s="58">
        <v>26000</v>
      </c>
      <c r="I116" s="22"/>
      <c r="J116" s="22">
        <f t="shared" ref="J116:J117" si="49">K116+L116+M116</f>
        <v>37000</v>
      </c>
      <c r="K116" s="22"/>
      <c r="L116" s="106">
        <v>37000</v>
      </c>
      <c r="M116" s="105"/>
      <c r="N116" s="29">
        <f t="shared" si="28"/>
        <v>0</v>
      </c>
    </row>
    <row r="117" spans="1:91" s="5" customFormat="1" ht="16.899999999999999" customHeight="1">
      <c r="A117" s="19" t="s">
        <v>68</v>
      </c>
      <c r="B117" s="39" t="s">
        <v>121</v>
      </c>
      <c r="C117" s="51" t="s">
        <v>12</v>
      </c>
      <c r="D117" s="6" t="s">
        <v>12</v>
      </c>
      <c r="E117" s="51" t="s">
        <v>12</v>
      </c>
      <c r="F117" s="22">
        <f t="shared" si="29"/>
        <v>114636.5</v>
      </c>
      <c r="G117" s="22">
        <f>G120+G119+G121</f>
        <v>28853.1</v>
      </c>
      <c r="H117" s="22">
        <f>H120+H119+H121</f>
        <v>81713.399999999994</v>
      </c>
      <c r="I117" s="22">
        <f>I120+I119+I121</f>
        <v>4070</v>
      </c>
      <c r="J117" s="22">
        <f t="shared" si="49"/>
        <v>250645.5</v>
      </c>
      <c r="K117" s="22">
        <f>K120+K119+K121</f>
        <v>100623</v>
      </c>
      <c r="L117" s="22">
        <f t="shared" ref="L117:M117" si="50">L120+L119+L121</f>
        <v>142904.6</v>
      </c>
      <c r="M117" s="22">
        <f t="shared" si="50"/>
        <v>7117.9</v>
      </c>
      <c r="N117" s="29">
        <f t="shared" si="28"/>
        <v>3.4870000000000001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</row>
    <row r="118" spans="1:91" ht="16.899999999999999" customHeight="1">
      <c r="A118" s="30"/>
      <c r="B118" s="31" t="s">
        <v>14</v>
      </c>
      <c r="C118" s="24"/>
      <c r="D118" s="33"/>
      <c r="E118" s="24"/>
      <c r="F118" s="22"/>
      <c r="G118" s="22"/>
      <c r="H118" s="22"/>
      <c r="I118" s="22"/>
      <c r="J118" s="22"/>
      <c r="K118" s="22"/>
      <c r="L118" s="22"/>
      <c r="M118" s="22"/>
      <c r="N118" s="29" t="e">
        <f t="shared" si="28"/>
        <v>#DIV/0!</v>
      </c>
    </row>
    <row r="119" spans="1:91" ht="16.899999999999999" customHeight="1">
      <c r="A119" s="30"/>
      <c r="B119" s="50" t="s">
        <v>273</v>
      </c>
      <c r="C119" s="24" t="s">
        <v>240</v>
      </c>
      <c r="D119" s="33" t="s">
        <v>70</v>
      </c>
      <c r="E119" s="26" t="s">
        <v>274</v>
      </c>
      <c r="F119" s="22">
        <f t="shared" si="29"/>
        <v>0</v>
      </c>
      <c r="G119" s="58">
        <v>0</v>
      </c>
      <c r="H119" s="22"/>
      <c r="I119" s="22">
        <v>0</v>
      </c>
      <c r="J119" s="22">
        <f t="shared" ref="J119:J131" si="51">K119+L119+M119</f>
        <v>0</v>
      </c>
      <c r="K119" s="58">
        <v>0</v>
      </c>
      <c r="L119" s="105"/>
      <c r="M119" s="105">
        <v>0</v>
      </c>
      <c r="N119" s="29" t="e">
        <f t="shared" si="28"/>
        <v>#DIV/0!</v>
      </c>
    </row>
    <row r="120" spans="1:91" ht="16.899999999999999" customHeight="1">
      <c r="A120" s="30"/>
      <c r="B120" s="32" t="s">
        <v>122</v>
      </c>
      <c r="C120" s="26" t="s">
        <v>240</v>
      </c>
      <c r="D120" s="27" t="s">
        <v>70</v>
      </c>
      <c r="E120" s="26" t="s">
        <v>239</v>
      </c>
      <c r="F120" s="22">
        <f t="shared" si="29"/>
        <v>97993.4</v>
      </c>
      <c r="G120" s="58">
        <v>12210</v>
      </c>
      <c r="H120" s="58">
        <v>81713.399999999994</v>
      </c>
      <c r="I120" s="58">
        <v>4070</v>
      </c>
      <c r="J120" s="22">
        <f t="shared" si="51"/>
        <v>250645.5</v>
      </c>
      <c r="K120" s="58">
        <v>100623</v>
      </c>
      <c r="L120" s="106">
        <v>142904.6</v>
      </c>
      <c r="M120" s="106">
        <v>7117.9</v>
      </c>
      <c r="N120" s="29">
        <f t="shared" si="28"/>
        <v>8.2409999999999997</v>
      </c>
    </row>
    <row r="121" spans="1:91" ht="16.899999999999999" customHeight="1">
      <c r="A121" s="30"/>
      <c r="B121" s="32" t="s">
        <v>337</v>
      </c>
      <c r="C121" s="26" t="s">
        <v>240</v>
      </c>
      <c r="D121" s="27" t="s">
        <v>70</v>
      </c>
      <c r="E121" s="26" t="s">
        <v>336</v>
      </c>
      <c r="F121" s="22">
        <f t="shared" si="29"/>
        <v>16643.099999999999</v>
      </c>
      <c r="G121" s="58">
        <v>16643.07</v>
      </c>
      <c r="H121" s="58"/>
      <c r="I121" s="58"/>
      <c r="J121" s="22">
        <f t="shared" si="51"/>
        <v>0</v>
      </c>
      <c r="K121" s="58"/>
      <c r="L121" s="106"/>
      <c r="M121" s="106"/>
      <c r="N121" s="29">
        <f t="shared" si="28"/>
        <v>0</v>
      </c>
    </row>
    <row r="122" spans="1:91" ht="16.899999999999999" customHeight="1">
      <c r="A122" s="30" t="s">
        <v>297</v>
      </c>
      <c r="B122" s="39" t="s">
        <v>298</v>
      </c>
      <c r="C122" s="26"/>
      <c r="D122" s="27"/>
      <c r="E122" s="26"/>
      <c r="F122" s="22">
        <f t="shared" si="29"/>
        <v>9981.1</v>
      </c>
      <c r="G122" s="22">
        <f>G125+G124</f>
        <v>0</v>
      </c>
      <c r="H122" s="22">
        <f t="shared" ref="H122" si="52">H125+H124</f>
        <v>9981.1</v>
      </c>
      <c r="I122" s="22">
        <f>I125+I124</f>
        <v>0</v>
      </c>
      <c r="J122" s="22">
        <f t="shared" si="51"/>
        <v>25585.200000000001</v>
      </c>
      <c r="K122" s="22">
        <f>K125+K124</f>
        <v>0</v>
      </c>
      <c r="L122" s="22">
        <f t="shared" ref="L122:M122" si="53">L125+L124</f>
        <v>25585.200000000001</v>
      </c>
      <c r="M122" s="22">
        <f t="shared" si="53"/>
        <v>0</v>
      </c>
      <c r="N122" s="29" t="e">
        <f t="shared" si="28"/>
        <v>#DIV/0!</v>
      </c>
    </row>
    <row r="123" spans="1:91" ht="16.899999999999999" customHeight="1">
      <c r="A123" s="30"/>
      <c r="B123" s="31" t="s">
        <v>14</v>
      </c>
      <c r="C123" s="26"/>
      <c r="D123" s="27"/>
      <c r="E123" s="26"/>
      <c r="F123" s="22"/>
      <c r="G123" s="58"/>
      <c r="H123" s="58"/>
      <c r="I123" s="58"/>
      <c r="J123" s="22"/>
      <c r="K123" s="58"/>
      <c r="L123" s="58"/>
      <c r="M123" s="58"/>
      <c r="N123" s="29" t="e">
        <f t="shared" si="28"/>
        <v>#DIV/0!</v>
      </c>
    </row>
    <row r="124" spans="1:91" ht="16.899999999999999" customHeight="1">
      <c r="A124" s="30"/>
      <c r="B124" s="32" t="s">
        <v>301</v>
      </c>
      <c r="C124" s="26" t="s">
        <v>303</v>
      </c>
      <c r="D124" s="27" t="s">
        <v>304</v>
      </c>
      <c r="E124" s="26" t="s">
        <v>299</v>
      </c>
      <c r="F124" s="22">
        <f t="shared" si="29"/>
        <v>4596.7</v>
      </c>
      <c r="G124" s="58"/>
      <c r="H124" s="58">
        <v>4596.7</v>
      </c>
      <c r="I124" s="58"/>
      <c r="J124" s="22">
        <f t="shared" ref="J124:J126" si="54">K124+L124+M124</f>
        <v>4411.2</v>
      </c>
      <c r="K124" s="58"/>
      <c r="L124" s="106">
        <v>4411.2</v>
      </c>
      <c r="M124" s="106"/>
      <c r="N124" s="29" t="e">
        <f t="shared" si="28"/>
        <v>#DIV/0!</v>
      </c>
    </row>
    <row r="125" spans="1:91" ht="16.899999999999999" customHeight="1">
      <c r="A125" s="30"/>
      <c r="B125" s="32" t="s">
        <v>302</v>
      </c>
      <c r="C125" s="26" t="s">
        <v>303</v>
      </c>
      <c r="D125" s="27" t="s">
        <v>304</v>
      </c>
      <c r="E125" s="26" t="s">
        <v>300</v>
      </c>
      <c r="F125" s="22">
        <f t="shared" si="29"/>
        <v>5384.4</v>
      </c>
      <c r="G125" s="58"/>
      <c r="H125" s="58">
        <v>5384.4</v>
      </c>
      <c r="I125" s="58"/>
      <c r="J125" s="22">
        <f t="shared" si="54"/>
        <v>21174</v>
      </c>
      <c r="K125" s="58"/>
      <c r="L125" s="106">
        <v>21174</v>
      </c>
      <c r="M125" s="106"/>
      <c r="N125" s="29" t="e">
        <f t="shared" si="28"/>
        <v>#DIV/0!</v>
      </c>
    </row>
    <row r="126" spans="1:91" ht="16.899999999999999" customHeight="1">
      <c r="A126" s="30" t="s">
        <v>297</v>
      </c>
      <c r="B126" s="39" t="s">
        <v>354</v>
      </c>
      <c r="C126" s="26"/>
      <c r="D126" s="27"/>
      <c r="E126" s="26"/>
      <c r="F126" s="22">
        <f t="shared" ref="F126" si="55">G126+H126+I126</f>
        <v>0</v>
      </c>
      <c r="G126" s="22">
        <f>G129+G128</f>
        <v>0</v>
      </c>
      <c r="H126" s="22">
        <f t="shared" ref="H126" si="56">H129+H128</f>
        <v>0</v>
      </c>
      <c r="I126" s="22">
        <f>I129+I128</f>
        <v>0</v>
      </c>
      <c r="J126" s="22">
        <f t="shared" si="54"/>
        <v>621566.30000000005</v>
      </c>
      <c r="K126" s="22">
        <f>K129+K128</f>
        <v>621566.30000000005</v>
      </c>
      <c r="L126" s="22">
        <f t="shared" ref="L126:M126" si="57">L129+L128</f>
        <v>0</v>
      </c>
      <c r="M126" s="22">
        <f t="shared" si="57"/>
        <v>0</v>
      </c>
      <c r="N126" s="29" t="e">
        <f t="shared" ref="N126:N129" si="58">K126/G126</f>
        <v>#DIV/0!</v>
      </c>
    </row>
    <row r="127" spans="1:91" ht="16.899999999999999" customHeight="1">
      <c r="A127" s="30"/>
      <c r="B127" s="31" t="s">
        <v>14</v>
      </c>
      <c r="C127" s="26"/>
      <c r="D127" s="27"/>
      <c r="E127" s="26"/>
      <c r="F127" s="22"/>
      <c r="G127" s="58"/>
      <c r="H127" s="58"/>
      <c r="I127" s="58"/>
      <c r="J127" s="22"/>
      <c r="K127" s="58"/>
      <c r="L127" s="58"/>
      <c r="M127" s="58"/>
      <c r="N127" s="29" t="e">
        <f t="shared" si="58"/>
        <v>#DIV/0!</v>
      </c>
    </row>
    <row r="128" spans="1:91" ht="16.899999999999999" customHeight="1">
      <c r="A128" s="30"/>
      <c r="B128" s="32" t="s">
        <v>355</v>
      </c>
      <c r="C128" s="26">
        <v>810</v>
      </c>
      <c r="D128" s="27"/>
      <c r="E128" s="26" t="s">
        <v>356</v>
      </c>
      <c r="F128" s="22">
        <f t="shared" ref="F128:F129" si="59">G128+H128+I128</f>
        <v>0</v>
      </c>
      <c r="G128" s="58"/>
      <c r="H128" s="58"/>
      <c r="I128" s="58"/>
      <c r="J128" s="22">
        <f t="shared" ref="J128:J129" si="60">K128+L128+M128</f>
        <v>621566.30000000005</v>
      </c>
      <c r="K128" s="58">
        <v>621566.30000000005</v>
      </c>
      <c r="L128" s="106"/>
      <c r="M128" s="106"/>
      <c r="N128" s="29" t="e">
        <f t="shared" si="58"/>
        <v>#DIV/0!</v>
      </c>
    </row>
    <row r="129" spans="1:91" ht="16.899999999999999" customHeight="1">
      <c r="A129" s="30"/>
      <c r="B129" s="32"/>
      <c r="C129" s="26"/>
      <c r="D129" s="27"/>
      <c r="E129" s="26"/>
      <c r="F129" s="22">
        <f t="shared" si="59"/>
        <v>0</v>
      </c>
      <c r="G129" s="58"/>
      <c r="H129" s="58"/>
      <c r="I129" s="58"/>
      <c r="J129" s="22">
        <f t="shared" si="60"/>
        <v>0</v>
      </c>
      <c r="K129" s="58"/>
      <c r="L129" s="106"/>
      <c r="M129" s="106"/>
      <c r="N129" s="29" t="e">
        <f t="shared" si="58"/>
        <v>#DIV/0!</v>
      </c>
    </row>
    <row r="130" spans="1:91" s="54" customFormat="1" ht="16.899999999999999" customHeight="1">
      <c r="A130" s="14" t="s">
        <v>71</v>
      </c>
      <c r="B130" s="49" t="s">
        <v>230</v>
      </c>
      <c r="C130" s="16" t="s">
        <v>12</v>
      </c>
      <c r="D130" s="16" t="s">
        <v>12</v>
      </c>
      <c r="E130" s="16" t="s">
        <v>12</v>
      </c>
      <c r="F130" s="36">
        <f t="shared" si="29"/>
        <v>7896119.5999999996</v>
      </c>
      <c r="G130" s="36">
        <f>G131+G140+G136</f>
        <v>4106302.8</v>
      </c>
      <c r="H130" s="36">
        <f>H131+H140+H136</f>
        <v>3408871.3</v>
      </c>
      <c r="I130" s="36">
        <f>I131+I140+I136</f>
        <v>380945.5</v>
      </c>
      <c r="J130" s="36">
        <f t="shared" si="51"/>
        <v>7875021.0999999996</v>
      </c>
      <c r="K130" s="36">
        <f>K131+K140+K136</f>
        <v>3513551.8</v>
      </c>
      <c r="L130" s="36">
        <f>L131+L140+L136</f>
        <v>4088469.3</v>
      </c>
      <c r="M130" s="36">
        <f>M131+M140+M136</f>
        <v>273000</v>
      </c>
      <c r="N130" s="37">
        <f t="shared" si="28"/>
        <v>0.85599999999999998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</row>
    <row r="131" spans="1:91" ht="16.899999999999999" customHeight="1">
      <c r="A131" s="7" t="s">
        <v>72</v>
      </c>
      <c r="B131" s="20" t="s">
        <v>205</v>
      </c>
      <c r="C131" s="47" t="s">
        <v>12</v>
      </c>
      <c r="D131" s="47" t="s">
        <v>12</v>
      </c>
      <c r="E131" s="47" t="s">
        <v>12</v>
      </c>
      <c r="F131" s="22">
        <f t="shared" si="29"/>
        <v>7388041.7999999998</v>
      </c>
      <c r="G131" s="22">
        <f>SUM(G133:G135)</f>
        <v>3677403.8</v>
      </c>
      <c r="H131" s="22">
        <f>SUM(H133:H135)</f>
        <v>3329692.5</v>
      </c>
      <c r="I131" s="22">
        <f>SUM(I133:I135)</f>
        <v>380945.5</v>
      </c>
      <c r="J131" s="22">
        <f t="shared" si="51"/>
        <v>7528817.5999999996</v>
      </c>
      <c r="K131" s="22">
        <f>SUM(K133:K135)</f>
        <v>3218547.4</v>
      </c>
      <c r="L131" s="22">
        <f>SUM(L133:L135)</f>
        <v>4037270.2</v>
      </c>
      <c r="M131" s="22">
        <f t="shared" ref="M131" si="61">SUM(M133:M135)</f>
        <v>273000</v>
      </c>
      <c r="N131" s="29">
        <f t="shared" si="28"/>
        <v>0.875</v>
      </c>
    </row>
    <row r="132" spans="1:91" ht="16.899999999999999" customHeight="1">
      <c r="A132" s="10"/>
      <c r="B132" s="23" t="s">
        <v>14</v>
      </c>
      <c r="C132" s="46"/>
      <c r="D132" s="46"/>
      <c r="E132" s="46"/>
      <c r="F132" s="22"/>
      <c r="G132" s="22"/>
      <c r="H132" s="22"/>
      <c r="I132" s="22"/>
      <c r="J132" s="22"/>
      <c r="K132" s="22"/>
      <c r="L132" s="22"/>
      <c r="M132" s="22"/>
      <c r="N132" s="29" t="e">
        <f t="shared" si="28"/>
        <v>#DIV/0!</v>
      </c>
    </row>
    <row r="133" spans="1:91" ht="16.899999999999999" customHeight="1">
      <c r="A133" s="10"/>
      <c r="B133" s="23" t="s">
        <v>305</v>
      </c>
      <c r="C133" s="46" t="s">
        <v>204</v>
      </c>
      <c r="D133" s="66" t="s">
        <v>73</v>
      </c>
      <c r="E133" s="65" t="s">
        <v>306</v>
      </c>
      <c r="F133" s="22">
        <f t="shared" si="29"/>
        <v>684615</v>
      </c>
      <c r="G133" s="58">
        <v>0</v>
      </c>
      <c r="H133" s="58">
        <v>684615</v>
      </c>
      <c r="I133" s="22"/>
      <c r="J133" s="22">
        <f t="shared" ref="J133:J136" si="62">K133+L133+M133</f>
        <v>0</v>
      </c>
      <c r="K133" s="22"/>
      <c r="L133" s="105"/>
      <c r="M133" s="105"/>
      <c r="N133" s="29" t="e">
        <f t="shared" si="28"/>
        <v>#DIV/0!</v>
      </c>
    </row>
    <row r="134" spans="1:91" ht="16.899999999999999" customHeight="1">
      <c r="A134" s="30"/>
      <c r="B134" s="32" t="s">
        <v>175</v>
      </c>
      <c r="C134" s="27" t="s">
        <v>204</v>
      </c>
      <c r="D134" s="27" t="s">
        <v>73</v>
      </c>
      <c r="E134" s="26" t="s">
        <v>120</v>
      </c>
      <c r="F134" s="22">
        <f t="shared" si="29"/>
        <v>1087692.3</v>
      </c>
      <c r="G134" s="58">
        <v>707000</v>
      </c>
      <c r="H134" s="58"/>
      <c r="I134" s="58">
        <v>380692.3</v>
      </c>
      <c r="J134" s="22">
        <f t="shared" si="62"/>
        <v>710974.6</v>
      </c>
      <c r="K134" s="58">
        <v>437974.6</v>
      </c>
      <c r="L134" s="106"/>
      <c r="M134" s="106">
        <v>273000</v>
      </c>
      <c r="N134" s="29">
        <f t="shared" si="28"/>
        <v>0.61899999999999999</v>
      </c>
    </row>
    <row r="135" spans="1:91" ht="16.899999999999999" customHeight="1">
      <c r="A135" s="30"/>
      <c r="B135" s="32" t="s">
        <v>202</v>
      </c>
      <c r="C135" s="27" t="s">
        <v>204</v>
      </c>
      <c r="D135" s="27" t="s">
        <v>73</v>
      </c>
      <c r="E135" s="26" t="s">
        <v>203</v>
      </c>
      <c r="F135" s="22">
        <f t="shared" si="29"/>
        <v>5615734.5</v>
      </c>
      <c r="G135" s="58">
        <v>2970403.79</v>
      </c>
      <c r="H135" s="58">
        <v>2645077.5</v>
      </c>
      <c r="I135" s="58">
        <v>253.2</v>
      </c>
      <c r="J135" s="22">
        <f t="shared" si="62"/>
        <v>6817843</v>
      </c>
      <c r="K135" s="58">
        <v>2780572.8</v>
      </c>
      <c r="L135" s="106">
        <v>4037270.2</v>
      </c>
      <c r="M135" s="105"/>
      <c r="N135" s="29">
        <f t="shared" si="28"/>
        <v>0.93600000000000005</v>
      </c>
    </row>
    <row r="136" spans="1:91" ht="16.899999999999999" customHeight="1">
      <c r="A136" s="7" t="s">
        <v>135</v>
      </c>
      <c r="B136" s="20" t="s">
        <v>206</v>
      </c>
      <c r="C136" s="28" t="s">
        <v>12</v>
      </c>
      <c r="D136" s="28" t="s">
        <v>12</v>
      </c>
      <c r="E136" s="28" t="s">
        <v>12</v>
      </c>
      <c r="F136" s="22">
        <f t="shared" si="29"/>
        <v>275017.40000000002</v>
      </c>
      <c r="G136" s="22">
        <f>SUM(G138:G139)</f>
        <v>195838.6</v>
      </c>
      <c r="H136" s="22">
        <f t="shared" ref="H136:I136" si="63">SUM(H138:H139)</f>
        <v>79178.8</v>
      </c>
      <c r="I136" s="22">
        <f t="shared" si="63"/>
        <v>0</v>
      </c>
      <c r="J136" s="22">
        <f t="shared" si="62"/>
        <v>171823.5</v>
      </c>
      <c r="K136" s="22">
        <f>SUM(K138:K139)</f>
        <v>120624.4</v>
      </c>
      <c r="L136" s="22">
        <f t="shared" ref="L136:M136" si="64">SUM(L138:L139)</f>
        <v>51199.1</v>
      </c>
      <c r="M136" s="22">
        <f t="shared" si="64"/>
        <v>0</v>
      </c>
      <c r="N136" s="29">
        <f t="shared" si="28"/>
        <v>0.61599999999999999</v>
      </c>
    </row>
    <row r="137" spans="1:91" ht="16.899999999999999" customHeight="1">
      <c r="A137" s="10"/>
      <c r="B137" s="23" t="s">
        <v>14</v>
      </c>
      <c r="C137" s="46"/>
      <c r="D137" s="46"/>
      <c r="E137" s="46"/>
      <c r="F137" s="22"/>
      <c r="G137" s="58"/>
      <c r="H137" s="58"/>
      <c r="I137" s="58"/>
      <c r="J137" s="22"/>
      <c r="K137" s="58"/>
      <c r="L137" s="58"/>
      <c r="M137" s="58"/>
      <c r="N137" s="29" t="e">
        <f t="shared" si="28"/>
        <v>#DIV/0!</v>
      </c>
    </row>
    <row r="138" spans="1:91" ht="16.899999999999999" customHeight="1">
      <c r="A138" s="10"/>
      <c r="B138" s="53" t="s">
        <v>307</v>
      </c>
      <c r="C138" s="65" t="s">
        <v>204</v>
      </c>
      <c r="D138" s="68" t="s">
        <v>73</v>
      </c>
      <c r="E138" s="65" t="s">
        <v>308</v>
      </c>
      <c r="F138" s="22">
        <f t="shared" si="29"/>
        <v>79178.8</v>
      </c>
      <c r="G138" s="58"/>
      <c r="H138" s="58">
        <v>79178.8</v>
      </c>
      <c r="I138" s="58"/>
      <c r="J138" s="22">
        <f t="shared" ref="J138:J140" si="65">K138+L138+M138</f>
        <v>51199.1</v>
      </c>
      <c r="K138" s="58"/>
      <c r="L138" s="106">
        <v>51199.1</v>
      </c>
      <c r="M138" s="106"/>
      <c r="N138" s="29" t="e">
        <f t="shared" si="28"/>
        <v>#DIV/0!</v>
      </c>
    </row>
    <row r="139" spans="1:91" ht="16.899999999999999" customHeight="1">
      <c r="A139" s="30"/>
      <c r="B139" s="32" t="s">
        <v>175</v>
      </c>
      <c r="C139" s="26" t="s">
        <v>204</v>
      </c>
      <c r="D139" s="27" t="s">
        <v>73</v>
      </c>
      <c r="E139" s="26" t="s">
        <v>161</v>
      </c>
      <c r="F139" s="22">
        <f t="shared" si="29"/>
        <v>195838.6</v>
      </c>
      <c r="G139" s="58">
        <v>195838.59</v>
      </c>
      <c r="H139" s="58"/>
      <c r="I139" s="58"/>
      <c r="J139" s="22">
        <f t="shared" si="65"/>
        <v>120624.4</v>
      </c>
      <c r="K139" s="58">
        <v>120624.4</v>
      </c>
      <c r="L139" s="106"/>
      <c r="M139" s="106"/>
      <c r="N139" s="29">
        <f t="shared" si="28"/>
        <v>0.61599999999999999</v>
      </c>
    </row>
    <row r="140" spans="1:91" s="5" customFormat="1" ht="16.899999999999999" customHeight="1">
      <c r="A140" s="19" t="s">
        <v>139</v>
      </c>
      <c r="B140" s="39" t="s">
        <v>207</v>
      </c>
      <c r="C140" s="21" t="s">
        <v>12</v>
      </c>
      <c r="D140" s="21" t="s">
        <v>12</v>
      </c>
      <c r="E140" s="21" t="s">
        <v>12</v>
      </c>
      <c r="F140" s="22">
        <f t="shared" si="29"/>
        <v>233060.4</v>
      </c>
      <c r="G140" s="22">
        <f>SUM(G142:G145)</f>
        <v>233060.4</v>
      </c>
      <c r="H140" s="22">
        <f t="shared" ref="H140:I140" si="66">SUM(H142:H145)</f>
        <v>0</v>
      </c>
      <c r="I140" s="22">
        <f t="shared" si="66"/>
        <v>0</v>
      </c>
      <c r="J140" s="22">
        <f t="shared" si="65"/>
        <v>174380</v>
      </c>
      <c r="K140" s="22">
        <f>SUM(K142:K145)</f>
        <v>174380</v>
      </c>
      <c r="L140" s="22">
        <f t="shared" ref="L140:M140" si="67">SUM(L142:L145)</f>
        <v>0</v>
      </c>
      <c r="M140" s="22">
        <f t="shared" si="67"/>
        <v>0</v>
      </c>
      <c r="N140" s="29">
        <f t="shared" si="28"/>
        <v>0.748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</row>
    <row r="141" spans="1:91" ht="16.899999999999999" customHeight="1">
      <c r="A141" s="10"/>
      <c r="B141" s="23" t="s">
        <v>14</v>
      </c>
      <c r="C141" s="46"/>
      <c r="D141" s="46"/>
      <c r="E141" s="46"/>
      <c r="F141" s="22"/>
      <c r="G141" s="22"/>
      <c r="H141" s="22"/>
      <c r="I141" s="22"/>
      <c r="J141" s="22"/>
      <c r="K141" s="22"/>
      <c r="L141" s="22"/>
      <c r="M141" s="22"/>
      <c r="N141" s="29" t="e">
        <f t="shared" si="28"/>
        <v>#DIV/0!</v>
      </c>
    </row>
    <row r="142" spans="1:91" ht="16.899999999999999" customHeight="1">
      <c r="A142" s="10"/>
      <c r="B142" s="53" t="s">
        <v>276</v>
      </c>
      <c r="C142" s="66" t="s">
        <v>204</v>
      </c>
      <c r="D142" s="66" t="s">
        <v>73</v>
      </c>
      <c r="E142" s="65" t="s">
        <v>275</v>
      </c>
      <c r="F142" s="22">
        <f t="shared" si="29"/>
        <v>50000</v>
      </c>
      <c r="G142" s="58">
        <v>50000</v>
      </c>
      <c r="H142" s="22"/>
      <c r="I142" s="22"/>
      <c r="J142" s="22">
        <f t="shared" ref="J142:J147" si="68">K142+L142+M142</f>
        <v>0</v>
      </c>
      <c r="K142" s="22"/>
      <c r="L142" s="105"/>
      <c r="M142" s="105"/>
      <c r="N142" s="29">
        <f t="shared" si="28"/>
        <v>0</v>
      </c>
    </row>
    <row r="143" spans="1:91" ht="16.899999999999999" customHeight="1">
      <c r="A143" s="30"/>
      <c r="B143" s="32" t="s">
        <v>175</v>
      </c>
      <c r="C143" s="26" t="s">
        <v>177</v>
      </c>
      <c r="D143" s="27" t="s">
        <v>15</v>
      </c>
      <c r="E143" s="26" t="s">
        <v>134</v>
      </c>
      <c r="F143" s="22">
        <f t="shared" si="29"/>
        <v>367.5</v>
      </c>
      <c r="G143" s="58">
        <v>367.5</v>
      </c>
      <c r="H143" s="58"/>
      <c r="I143" s="58"/>
      <c r="J143" s="22">
        <f t="shared" si="68"/>
        <v>367.5</v>
      </c>
      <c r="K143" s="58">
        <v>367.5</v>
      </c>
      <c r="L143" s="106"/>
      <c r="M143" s="106"/>
      <c r="N143" s="29">
        <f t="shared" si="28"/>
        <v>1</v>
      </c>
    </row>
    <row r="144" spans="1:91" ht="16.899999999999999" customHeight="1">
      <c r="A144" s="30"/>
      <c r="B144" s="32" t="s">
        <v>175</v>
      </c>
      <c r="C144" s="26" t="s">
        <v>195</v>
      </c>
      <c r="D144" s="27" t="s">
        <v>43</v>
      </c>
      <c r="E144" s="26" t="s">
        <v>134</v>
      </c>
      <c r="F144" s="22">
        <f t="shared" si="29"/>
        <v>3012.5</v>
      </c>
      <c r="G144" s="58">
        <v>3012.5</v>
      </c>
      <c r="H144" s="58"/>
      <c r="I144" s="58"/>
      <c r="J144" s="22">
        <f t="shared" si="68"/>
        <v>3012.5</v>
      </c>
      <c r="K144" s="58">
        <v>3012.5</v>
      </c>
      <c r="L144" s="106"/>
      <c r="M144" s="106"/>
      <c r="N144" s="29">
        <f t="shared" si="28"/>
        <v>1</v>
      </c>
    </row>
    <row r="145" spans="1:91" ht="16.899999999999999" customHeight="1">
      <c r="A145" s="30"/>
      <c r="B145" s="32" t="s">
        <v>175</v>
      </c>
      <c r="C145" s="26" t="s">
        <v>204</v>
      </c>
      <c r="D145" s="27" t="s">
        <v>73</v>
      </c>
      <c r="E145" s="26" t="s">
        <v>134</v>
      </c>
      <c r="F145" s="22">
        <f t="shared" si="29"/>
        <v>179680.4</v>
      </c>
      <c r="G145" s="58">
        <v>179680.42</v>
      </c>
      <c r="H145" s="58"/>
      <c r="I145" s="58"/>
      <c r="J145" s="22">
        <f t="shared" si="68"/>
        <v>171000</v>
      </c>
      <c r="K145" s="58">
        <v>171000</v>
      </c>
      <c r="L145" s="106"/>
      <c r="M145" s="106"/>
      <c r="N145" s="29">
        <f t="shared" si="28"/>
        <v>0.95199999999999996</v>
      </c>
    </row>
    <row r="146" spans="1:91" s="54" customFormat="1" ht="16.899999999999999" customHeight="1">
      <c r="A146" s="14" t="s">
        <v>74</v>
      </c>
      <c r="B146" s="15" t="s">
        <v>75</v>
      </c>
      <c r="C146" s="16" t="s">
        <v>12</v>
      </c>
      <c r="D146" s="16" t="s">
        <v>12</v>
      </c>
      <c r="E146" s="16" t="s">
        <v>12</v>
      </c>
      <c r="F146" s="36">
        <f>G146+H146+I146</f>
        <v>491462.5</v>
      </c>
      <c r="G146" s="36">
        <f>G147+G162+G167</f>
        <v>115392.1</v>
      </c>
      <c r="H146" s="36">
        <f>H147+H162+H167</f>
        <v>364456.8</v>
      </c>
      <c r="I146" s="36">
        <f>I147+I162+I167</f>
        <v>11613.6</v>
      </c>
      <c r="J146" s="36">
        <f t="shared" si="68"/>
        <v>440664.7</v>
      </c>
      <c r="K146" s="36">
        <f>K147+K162+K167</f>
        <v>41665.4</v>
      </c>
      <c r="L146" s="36">
        <f>L147+L162+L167</f>
        <v>398240.5</v>
      </c>
      <c r="M146" s="36">
        <f>M147+M162+M167</f>
        <v>758.8</v>
      </c>
      <c r="N146" s="37">
        <f t="shared" ref="N146:N204" si="69">K146/G146</f>
        <v>0.36099999999999999</v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</row>
    <row r="147" spans="1:91" ht="16.899999999999999" customHeight="1">
      <c r="A147" s="7" t="s">
        <v>76</v>
      </c>
      <c r="B147" s="20" t="s">
        <v>77</v>
      </c>
      <c r="C147" s="28" t="s">
        <v>12</v>
      </c>
      <c r="D147" s="28" t="s">
        <v>12</v>
      </c>
      <c r="E147" s="28" t="s">
        <v>12</v>
      </c>
      <c r="F147" s="22">
        <f t="shared" ref="F147:F167" si="70">G147+H147+I147</f>
        <v>468283.2</v>
      </c>
      <c r="G147" s="22">
        <f>SUM(G149:G161)</f>
        <v>93412.800000000003</v>
      </c>
      <c r="H147" s="22">
        <f t="shared" ref="H147" si="71">SUM(H149:H161)</f>
        <v>363256.8</v>
      </c>
      <c r="I147" s="22">
        <f>SUM(I149:I161)</f>
        <v>11613.6</v>
      </c>
      <c r="J147" s="22">
        <f t="shared" si="68"/>
        <v>425285.4</v>
      </c>
      <c r="K147" s="22">
        <f>SUM(K149:K161)</f>
        <v>27486.1</v>
      </c>
      <c r="L147" s="22">
        <f>SUM(L149:L161)</f>
        <v>397040.5</v>
      </c>
      <c r="M147" s="22">
        <f t="shared" ref="M147" si="72">SUM(M149:M161)</f>
        <v>758.8</v>
      </c>
      <c r="N147" s="29">
        <f t="shared" si="69"/>
        <v>0.29399999999999998</v>
      </c>
    </row>
    <row r="148" spans="1:91" ht="16.899999999999999" customHeight="1">
      <c r="A148" s="10"/>
      <c r="B148" s="23" t="s">
        <v>14</v>
      </c>
      <c r="C148" s="46"/>
      <c r="D148" s="46"/>
      <c r="E148" s="46"/>
      <c r="F148" s="22"/>
      <c r="G148" s="22"/>
      <c r="H148" s="22"/>
      <c r="I148" s="22"/>
      <c r="J148" s="22"/>
      <c r="K148" s="22"/>
      <c r="L148" s="22"/>
      <c r="M148" s="22"/>
      <c r="N148" s="29" t="e">
        <f t="shared" si="69"/>
        <v>#DIV/0!</v>
      </c>
    </row>
    <row r="149" spans="1:91" ht="16.899999999999999" customHeight="1">
      <c r="A149" s="10"/>
      <c r="B149" s="53" t="s">
        <v>310</v>
      </c>
      <c r="C149" s="66" t="s">
        <v>212</v>
      </c>
      <c r="D149" s="66" t="s">
        <v>78</v>
      </c>
      <c r="E149" s="65" t="s">
        <v>309</v>
      </c>
      <c r="F149" s="22">
        <f t="shared" si="70"/>
        <v>15000</v>
      </c>
      <c r="G149" s="58"/>
      <c r="H149" s="58">
        <v>15000</v>
      </c>
      <c r="I149" s="22"/>
      <c r="J149" s="22">
        <f t="shared" ref="J149:J162" si="73">K149+L149+M149</f>
        <v>0</v>
      </c>
      <c r="K149" s="22"/>
      <c r="L149" s="105"/>
      <c r="M149" s="105"/>
      <c r="N149" s="29" t="e">
        <f t="shared" si="69"/>
        <v>#DIV/0!</v>
      </c>
    </row>
    <row r="150" spans="1:91" ht="16.899999999999999" customHeight="1">
      <c r="A150" s="30"/>
      <c r="B150" s="32" t="s">
        <v>116</v>
      </c>
      <c r="C150" s="27" t="s">
        <v>192</v>
      </c>
      <c r="D150" s="27" t="s">
        <v>115</v>
      </c>
      <c r="E150" s="26" t="s">
        <v>117</v>
      </c>
      <c r="F150" s="22">
        <f t="shared" si="70"/>
        <v>185886.1</v>
      </c>
      <c r="G150" s="58">
        <v>5576.6</v>
      </c>
      <c r="H150" s="58">
        <v>180309.5</v>
      </c>
      <c r="I150" s="22"/>
      <c r="J150" s="22">
        <f t="shared" si="73"/>
        <v>254557.4</v>
      </c>
      <c r="K150" s="58">
        <v>7636.7</v>
      </c>
      <c r="L150" s="105">
        <v>246920.7</v>
      </c>
      <c r="M150" s="105"/>
      <c r="N150" s="29">
        <f t="shared" si="69"/>
        <v>1.369</v>
      </c>
    </row>
    <row r="151" spans="1:91" ht="16.899999999999999" customHeight="1">
      <c r="A151" s="30"/>
      <c r="B151" s="32" t="s">
        <v>208</v>
      </c>
      <c r="C151" s="26" t="s">
        <v>178</v>
      </c>
      <c r="D151" s="27" t="s">
        <v>16</v>
      </c>
      <c r="E151" s="26" t="s">
        <v>210</v>
      </c>
      <c r="F151" s="22">
        <f t="shared" si="70"/>
        <v>26629.5</v>
      </c>
      <c r="G151" s="58">
        <v>3288.8</v>
      </c>
      <c r="H151" s="58">
        <v>22009.200000000001</v>
      </c>
      <c r="I151" s="58">
        <v>1331.5</v>
      </c>
      <c r="J151" s="22">
        <f t="shared" si="73"/>
        <v>50706.7</v>
      </c>
      <c r="K151" s="58">
        <v>6591.9</v>
      </c>
      <c r="L151" s="106">
        <v>44114.8</v>
      </c>
      <c r="M151" s="106"/>
      <c r="N151" s="29">
        <f t="shared" si="69"/>
        <v>2.004</v>
      </c>
    </row>
    <row r="152" spans="1:91" ht="16.899999999999999" customHeight="1">
      <c r="A152" s="30"/>
      <c r="B152" s="32" t="s">
        <v>278</v>
      </c>
      <c r="C152" s="26" t="s">
        <v>178</v>
      </c>
      <c r="D152" s="27" t="s">
        <v>16</v>
      </c>
      <c r="E152" s="26" t="s">
        <v>277</v>
      </c>
      <c r="F152" s="22">
        <f t="shared" si="70"/>
        <v>61634.6</v>
      </c>
      <c r="G152" s="58">
        <v>7865.07</v>
      </c>
      <c r="H152" s="58">
        <v>52635.4</v>
      </c>
      <c r="I152" s="58">
        <v>1134.0999999999999</v>
      </c>
      <c r="J152" s="22">
        <f t="shared" si="73"/>
        <v>7994.8</v>
      </c>
      <c r="K152" s="58">
        <v>7991.8</v>
      </c>
      <c r="L152" s="106">
        <v>3</v>
      </c>
      <c r="M152" s="106">
        <v>0</v>
      </c>
      <c r="N152" s="29">
        <f t="shared" si="69"/>
        <v>1.016</v>
      </c>
    </row>
    <row r="153" spans="1:91" ht="16.899999999999999" customHeight="1">
      <c r="A153" s="30"/>
      <c r="B153" s="32" t="s">
        <v>317</v>
      </c>
      <c r="C153" s="26" t="s">
        <v>178</v>
      </c>
      <c r="D153" s="27" t="s">
        <v>16</v>
      </c>
      <c r="E153" s="26" t="s">
        <v>316</v>
      </c>
      <c r="F153" s="22">
        <f t="shared" si="70"/>
        <v>105.9</v>
      </c>
      <c r="G153" s="58">
        <v>105.86</v>
      </c>
      <c r="H153" s="58"/>
      <c r="I153" s="58"/>
      <c r="J153" s="22">
        <f t="shared" si="73"/>
        <v>0</v>
      </c>
      <c r="K153" s="58"/>
      <c r="L153" s="106"/>
      <c r="M153" s="106"/>
      <c r="N153" s="29">
        <f t="shared" si="69"/>
        <v>0</v>
      </c>
    </row>
    <row r="154" spans="1:91" ht="16.899999999999999" customHeight="1">
      <c r="A154" s="30"/>
      <c r="B154" s="32" t="s">
        <v>153</v>
      </c>
      <c r="C154" s="26" t="s">
        <v>212</v>
      </c>
      <c r="D154" s="27" t="s">
        <v>78</v>
      </c>
      <c r="E154" s="26" t="s">
        <v>152</v>
      </c>
      <c r="F154" s="22">
        <f t="shared" si="70"/>
        <v>0</v>
      </c>
      <c r="G154" s="58">
        <v>0</v>
      </c>
      <c r="H154" s="58">
        <v>0</v>
      </c>
      <c r="I154" s="58"/>
      <c r="J154" s="22">
        <f t="shared" si="73"/>
        <v>18657.900000000001</v>
      </c>
      <c r="K154" s="58">
        <v>1492.6</v>
      </c>
      <c r="L154" s="106">
        <v>17165.3</v>
      </c>
      <c r="M154" s="106"/>
      <c r="N154" s="29" t="e">
        <f t="shared" si="69"/>
        <v>#DIV/0!</v>
      </c>
    </row>
    <row r="155" spans="1:91" ht="16.899999999999999" customHeight="1">
      <c r="A155" s="30"/>
      <c r="B155" s="32" t="s">
        <v>155</v>
      </c>
      <c r="C155" s="26" t="s">
        <v>212</v>
      </c>
      <c r="D155" s="27" t="s">
        <v>78</v>
      </c>
      <c r="E155" s="26" t="s">
        <v>154</v>
      </c>
      <c r="F155" s="22">
        <f t="shared" si="70"/>
        <v>27669</v>
      </c>
      <c r="G155" s="58">
        <v>708.5</v>
      </c>
      <c r="H155" s="58">
        <v>22908.2</v>
      </c>
      <c r="I155" s="58">
        <v>4052.3</v>
      </c>
      <c r="J155" s="22">
        <f t="shared" si="73"/>
        <v>0</v>
      </c>
      <c r="K155" s="58">
        <v>0</v>
      </c>
      <c r="L155" s="106">
        <v>0</v>
      </c>
      <c r="M155" s="106"/>
      <c r="N155" s="29">
        <f t="shared" si="69"/>
        <v>0</v>
      </c>
    </row>
    <row r="156" spans="1:91" ht="16.899999999999999" customHeight="1">
      <c r="A156" s="30"/>
      <c r="B156" s="32" t="s">
        <v>281</v>
      </c>
      <c r="C156" s="26" t="s">
        <v>212</v>
      </c>
      <c r="D156" s="27" t="s">
        <v>78</v>
      </c>
      <c r="E156" s="26" t="s">
        <v>279</v>
      </c>
      <c r="F156" s="22">
        <f t="shared" si="70"/>
        <v>0</v>
      </c>
      <c r="G156" s="58">
        <v>0</v>
      </c>
      <c r="H156" s="58">
        <v>0</v>
      </c>
      <c r="I156" s="58"/>
      <c r="J156" s="22">
        <f t="shared" si="73"/>
        <v>54502.9</v>
      </c>
      <c r="K156" s="58">
        <v>1635.1</v>
      </c>
      <c r="L156" s="106">
        <v>52867.8</v>
      </c>
      <c r="M156" s="106"/>
      <c r="N156" s="29" t="e">
        <f t="shared" si="69"/>
        <v>#DIV/0!</v>
      </c>
    </row>
    <row r="157" spans="1:91" ht="16.899999999999999" customHeight="1">
      <c r="A157" s="30"/>
      <c r="B157" s="32" t="s">
        <v>282</v>
      </c>
      <c r="C157" s="26" t="s">
        <v>212</v>
      </c>
      <c r="D157" s="27" t="s">
        <v>78</v>
      </c>
      <c r="E157" s="26" t="s">
        <v>280</v>
      </c>
      <c r="F157" s="22">
        <f t="shared" si="70"/>
        <v>19454.5</v>
      </c>
      <c r="G157" s="58">
        <v>583.6</v>
      </c>
      <c r="H157" s="58">
        <v>18870.900000000001</v>
      </c>
      <c r="I157" s="58"/>
      <c r="J157" s="22">
        <f t="shared" si="73"/>
        <v>14053.9</v>
      </c>
      <c r="K157" s="58">
        <v>421.6</v>
      </c>
      <c r="L157" s="106">
        <v>13632.3</v>
      </c>
      <c r="M157" s="106"/>
      <c r="N157" s="29">
        <f t="shared" si="69"/>
        <v>0.72199999999999998</v>
      </c>
    </row>
    <row r="158" spans="1:91" ht="16.899999999999999" customHeight="1">
      <c r="A158" s="30"/>
      <c r="B158" s="32" t="s">
        <v>209</v>
      </c>
      <c r="C158" s="26" t="s">
        <v>212</v>
      </c>
      <c r="D158" s="27" t="s">
        <v>78</v>
      </c>
      <c r="E158" s="26" t="s">
        <v>211</v>
      </c>
      <c r="F158" s="22">
        <f t="shared" si="70"/>
        <v>34392.199999999997</v>
      </c>
      <c r="G158" s="58">
        <v>1015.36</v>
      </c>
      <c r="H158" s="58">
        <v>32830</v>
      </c>
      <c r="I158" s="58">
        <v>546.79999999999995</v>
      </c>
      <c r="J158" s="22">
        <f t="shared" si="73"/>
        <v>17631.599999999999</v>
      </c>
      <c r="K158" s="58">
        <v>881.6</v>
      </c>
      <c r="L158" s="106">
        <v>16750</v>
      </c>
      <c r="M158" s="106"/>
      <c r="N158" s="29">
        <f t="shared" si="69"/>
        <v>0.86799999999999999</v>
      </c>
    </row>
    <row r="159" spans="1:91" ht="16.899999999999999" customHeight="1">
      <c r="A159" s="30"/>
      <c r="B159" s="32" t="s">
        <v>284</v>
      </c>
      <c r="C159" s="26" t="s">
        <v>178</v>
      </c>
      <c r="D159" s="27" t="s">
        <v>16</v>
      </c>
      <c r="E159" s="26" t="s">
        <v>283</v>
      </c>
      <c r="F159" s="22">
        <f t="shared" si="70"/>
        <v>22617.8</v>
      </c>
      <c r="G159" s="58">
        <v>2793.3</v>
      </c>
      <c r="H159" s="58">
        <v>18693.599999999999</v>
      </c>
      <c r="I159" s="58">
        <v>1130.9000000000001</v>
      </c>
      <c r="J159" s="22">
        <f t="shared" si="73"/>
        <v>6759.4</v>
      </c>
      <c r="K159" s="58">
        <v>834.8</v>
      </c>
      <c r="L159" s="106">
        <v>5586.6</v>
      </c>
      <c r="M159" s="106">
        <v>338</v>
      </c>
      <c r="N159" s="29">
        <f t="shared" si="69"/>
        <v>0.29899999999999999</v>
      </c>
    </row>
    <row r="160" spans="1:91" ht="16.899999999999999" customHeight="1">
      <c r="A160" s="30"/>
      <c r="B160" s="32" t="s">
        <v>233</v>
      </c>
      <c r="C160" s="26" t="s">
        <v>212</v>
      </c>
      <c r="D160" s="27" t="s">
        <v>78</v>
      </c>
      <c r="E160" s="26" t="s">
        <v>234</v>
      </c>
      <c r="F160" s="22">
        <f t="shared" si="70"/>
        <v>10182.4</v>
      </c>
      <c r="G160" s="58">
        <v>10000</v>
      </c>
      <c r="H160" s="58"/>
      <c r="I160" s="58">
        <v>182.4</v>
      </c>
      <c r="J160" s="22">
        <f t="shared" si="73"/>
        <v>0</v>
      </c>
      <c r="K160" s="58">
        <v>0</v>
      </c>
      <c r="L160" s="106"/>
      <c r="M160" s="106"/>
      <c r="N160" s="29">
        <f t="shared" si="69"/>
        <v>0</v>
      </c>
    </row>
    <row r="161" spans="1:91" ht="16.899999999999999" customHeight="1">
      <c r="A161" s="30"/>
      <c r="B161" s="32" t="s">
        <v>343</v>
      </c>
      <c r="C161" s="26" t="s">
        <v>178</v>
      </c>
      <c r="D161" s="27" t="s">
        <v>16</v>
      </c>
      <c r="E161" s="26" t="s">
        <v>342</v>
      </c>
      <c r="F161" s="22">
        <f t="shared" si="70"/>
        <v>64711.4</v>
      </c>
      <c r="G161" s="58">
        <v>61475.75</v>
      </c>
      <c r="H161" s="58">
        <v>0</v>
      </c>
      <c r="I161" s="58">
        <v>3235.6</v>
      </c>
      <c r="J161" s="22">
        <f t="shared" si="73"/>
        <v>420.8</v>
      </c>
      <c r="K161" s="58"/>
      <c r="L161" s="106"/>
      <c r="M161" s="106">
        <v>420.8</v>
      </c>
      <c r="N161" s="29">
        <f t="shared" si="69"/>
        <v>0</v>
      </c>
    </row>
    <row r="162" spans="1:91" ht="16.899999999999999" customHeight="1">
      <c r="A162" s="19" t="s">
        <v>79</v>
      </c>
      <c r="B162" s="39" t="s">
        <v>80</v>
      </c>
      <c r="C162" s="51" t="s">
        <v>12</v>
      </c>
      <c r="D162" s="51" t="s">
        <v>12</v>
      </c>
      <c r="E162" s="51" t="s">
        <v>12</v>
      </c>
      <c r="F162" s="22">
        <f t="shared" si="70"/>
        <v>23179.3</v>
      </c>
      <c r="G162" s="22">
        <f>SUM(G164:G166)</f>
        <v>21979.3</v>
      </c>
      <c r="H162" s="22">
        <f>SUM(H164:H166)</f>
        <v>1200</v>
      </c>
      <c r="I162" s="22">
        <f>SUM(I164:I166)</f>
        <v>0</v>
      </c>
      <c r="J162" s="22">
        <f t="shared" si="73"/>
        <v>15379.3</v>
      </c>
      <c r="K162" s="22">
        <f>SUM(K164:K166)</f>
        <v>14179.3</v>
      </c>
      <c r="L162" s="22">
        <f>SUM(L164:L166)</f>
        <v>1200</v>
      </c>
      <c r="M162" s="22">
        <f>SUM(M164:M166)</f>
        <v>0</v>
      </c>
      <c r="N162" s="29">
        <f t="shared" si="69"/>
        <v>0.64500000000000002</v>
      </c>
    </row>
    <row r="163" spans="1:91" ht="16.899999999999999" customHeight="1">
      <c r="A163" s="30"/>
      <c r="B163" s="50" t="s">
        <v>14</v>
      </c>
      <c r="C163" s="24"/>
      <c r="D163" s="33"/>
      <c r="E163" s="24"/>
      <c r="F163" s="22"/>
      <c r="G163" s="22"/>
      <c r="H163" s="22"/>
      <c r="I163" s="22"/>
      <c r="J163" s="22"/>
      <c r="K163" s="22"/>
      <c r="L163" s="22"/>
      <c r="M163" s="22"/>
      <c r="N163" s="29" t="e">
        <f t="shared" si="69"/>
        <v>#DIV/0!</v>
      </c>
    </row>
    <row r="164" spans="1:91" ht="16.899999999999999" customHeight="1">
      <c r="A164" s="30"/>
      <c r="B164" s="32" t="s">
        <v>81</v>
      </c>
      <c r="C164" s="26" t="s">
        <v>212</v>
      </c>
      <c r="D164" s="27" t="s">
        <v>78</v>
      </c>
      <c r="E164" s="26" t="s">
        <v>129</v>
      </c>
      <c r="F164" s="22">
        <f t="shared" si="70"/>
        <v>18800</v>
      </c>
      <c r="G164" s="58">
        <v>18800</v>
      </c>
      <c r="H164" s="58"/>
      <c r="I164" s="58"/>
      <c r="J164" s="22">
        <f t="shared" ref="J164:J171" si="74">K164+L164+M164</f>
        <v>13000</v>
      </c>
      <c r="K164" s="58">
        <v>13000</v>
      </c>
      <c r="L164" s="106"/>
      <c r="M164" s="106"/>
      <c r="N164" s="29">
        <f t="shared" si="69"/>
        <v>0.69099999999999995</v>
      </c>
    </row>
    <row r="165" spans="1:91" ht="16.899999999999999" customHeight="1">
      <c r="A165" s="30"/>
      <c r="B165" s="32" t="s">
        <v>157</v>
      </c>
      <c r="C165" s="26" t="s">
        <v>212</v>
      </c>
      <c r="D165" s="27" t="s">
        <v>78</v>
      </c>
      <c r="E165" s="26" t="s">
        <v>156</v>
      </c>
      <c r="F165" s="22">
        <f t="shared" si="70"/>
        <v>1379.3</v>
      </c>
      <c r="G165" s="58">
        <v>179.3</v>
      </c>
      <c r="H165" s="58">
        <v>1200</v>
      </c>
      <c r="I165" s="58"/>
      <c r="J165" s="22">
        <f t="shared" si="74"/>
        <v>1379.3</v>
      </c>
      <c r="K165" s="58">
        <v>179.3</v>
      </c>
      <c r="L165" s="106">
        <v>1200</v>
      </c>
      <c r="M165" s="106"/>
      <c r="N165" s="29">
        <f t="shared" si="69"/>
        <v>1</v>
      </c>
    </row>
    <row r="166" spans="1:91" ht="16.899999999999999" customHeight="1">
      <c r="A166" s="30"/>
      <c r="B166" s="32" t="s">
        <v>131</v>
      </c>
      <c r="C166" s="26" t="s">
        <v>212</v>
      </c>
      <c r="D166" s="27" t="s">
        <v>78</v>
      </c>
      <c r="E166" s="26" t="s">
        <v>130</v>
      </c>
      <c r="F166" s="22">
        <f t="shared" si="70"/>
        <v>3000</v>
      </c>
      <c r="G166" s="58">
        <v>3000</v>
      </c>
      <c r="H166" s="58"/>
      <c r="I166" s="58">
        <v>0</v>
      </c>
      <c r="J166" s="22">
        <f t="shared" si="74"/>
        <v>1000</v>
      </c>
      <c r="K166" s="58">
        <v>1000</v>
      </c>
      <c r="L166" s="106"/>
      <c r="M166" s="106">
        <v>0</v>
      </c>
      <c r="N166" s="29">
        <f t="shared" si="69"/>
        <v>0.33300000000000002</v>
      </c>
    </row>
    <row r="167" spans="1:91" ht="16.899999999999999" customHeight="1">
      <c r="A167" s="19" t="s">
        <v>143</v>
      </c>
      <c r="B167" s="39" t="s">
        <v>224</v>
      </c>
      <c r="C167" s="51" t="s">
        <v>12</v>
      </c>
      <c r="D167" s="51" t="s">
        <v>12</v>
      </c>
      <c r="E167" s="51" t="s">
        <v>12</v>
      </c>
      <c r="F167" s="22">
        <f t="shared" si="70"/>
        <v>0</v>
      </c>
      <c r="G167" s="22">
        <f>SUM(G169)</f>
        <v>0</v>
      </c>
      <c r="H167" s="22">
        <f t="shared" ref="H167:I167" si="75">SUM(H169)</f>
        <v>0</v>
      </c>
      <c r="I167" s="22">
        <f t="shared" si="75"/>
        <v>0</v>
      </c>
      <c r="J167" s="22">
        <f t="shared" si="74"/>
        <v>0</v>
      </c>
      <c r="K167" s="22">
        <f>SUM(K169)</f>
        <v>0</v>
      </c>
      <c r="L167" s="22">
        <f t="shared" ref="L167:M167" si="76">SUM(L169)</f>
        <v>0</v>
      </c>
      <c r="M167" s="22">
        <f t="shared" si="76"/>
        <v>0</v>
      </c>
      <c r="N167" s="29" t="e">
        <f t="shared" si="69"/>
        <v>#DIV/0!</v>
      </c>
    </row>
    <row r="168" spans="1:91" ht="16.899999999999999" customHeight="1">
      <c r="A168" s="30"/>
      <c r="B168" s="50" t="s">
        <v>14</v>
      </c>
      <c r="C168" s="24"/>
      <c r="D168" s="33"/>
      <c r="E168" s="24"/>
      <c r="F168" s="22"/>
      <c r="G168" s="22"/>
      <c r="H168" s="22"/>
      <c r="I168" s="22"/>
      <c r="J168" s="22"/>
      <c r="K168" s="22"/>
      <c r="L168" s="105"/>
      <c r="M168" s="105"/>
      <c r="N168" s="29" t="e">
        <f t="shared" si="69"/>
        <v>#DIV/0!</v>
      </c>
    </row>
    <row r="169" spans="1:91" ht="16.899999999999999" customHeight="1">
      <c r="A169" s="30"/>
      <c r="B169" s="32"/>
      <c r="C169" s="26"/>
      <c r="D169" s="27"/>
      <c r="E169" s="26"/>
      <c r="F169" s="22">
        <f t="shared" ref="F169" si="77">G169+H169+I169</f>
        <v>0</v>
      </c>
      <c r="G169" s="58"/>
      <c r="H169" s="58"/>
      <c r="I169" s="58"/>
      <c r="J169" s="22">
        <f t="shared" ref="J169" si="78">K169+L169+M169</f>
        <v>0</v>
      </c>
      <c r="K169" s="58"/>
      <c r="L169" s="106"/>
      <c r="M169" s="106"/>
      <c r="N169" s="29" t="e">
        <f t="shared" si="69"/>
        <v>#DIV/0!</v>
      </c>
    </row>
    <row r="170" spans="1:91" s="54" customFormat="1" ht="16.899999999999999" customHeight="1">
      <c r="A170" s="14" t="s">
        <v>82</v>
      </c>
      <c r="B170" s="49" t="s">
        <v>83</v>
      </c>
      <c r="C170" s="16" t="s">
        <v>12</v>
      </c>
      <c r="D170" s="16" t="s">
        <v>12</v>
      </c>
      <c r="E170" s="16" t="s">
        <v>12</v>
      </c>
      <c r="F170" s="36">
        <f>G170+H170+I170</f>
        <v>163135</v>
      </c>
      <c r="G170" s="36">
        <f>G171+G174+G178</f>
        <v>5894</v>
      </c>
      <c r="H170" s="36">
        <f>H171+H174+H178</f>
        <v>157241</v>
      </c>
      <c r="I170" s="36">
        <f>I171+I174+I178</f>
        <v>0</v>
      </c>
      <c r="J170" s="36">
        <f>K170+L170+M170</f>
        <v>175710.2</v>
      </c>
      <c r="K170" s="36">
        <f>K171+K174+K178</f>
        <v>6521.3</v>
      </c>
      <c r="L170" s="36">
        <f>L171+L174+L178</f>
        <v>169188.9</v>
      </c>
      <c r="M170" s="36">
        <f>M171+M174+M178</f>
        <v>0</v>
      </c>
      <c r="N170" s="37">
        <f t="shared" si="69"/>
        <v>1.1060000000000001</v>
      </c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</row>
    <row r="171" spans="1:91" ht="16.899999999999999" customHeight="1">
      <c r="A171" s="7" t="s">
        <v>84</v>
      </c>
      <c r="B171" s="20" t="s">
        <v>213</v>
      </c>
      <c r="C171" s="28" t="s">
        <v>12</v>
      </c>
      <c r="D171" s="28" t="s">
        <v>12</v>
      </c>
      <c r="E171" s="28" t="s">
        <v>12</v>
      </c>
      <c r="F171" s="22">
        <f t="shared" ref="F171:F192" si="79">G171+H171+I171</f>
        <v>9869.9</v>
      </c>
      <c r="G171" s="22">
        <f>SUM(G173:G173)</f>
        <v>296.10000000000002</v>
      </c>
      <c r="H171" s="22">
        <f>SUM(H173:H173)</f>
        <v>9573.7999999999993</v>
      </c>
      <c r="I171" s="22">
        <f>SUM(I173:I173)</f>
        <v>0</v>
      </c>
      <c r="J171" s="22">
        <f t="shared" si="74"/>
        <v>9869.9</v>
      </c>
      <c r="K171" s="22">
        <f>SUM(K173:K173)</f>
        <v>296.10000000000002</v>
      </c>
      <c r="L171" s="22">
        <f>SUM(L173:L173)</f>
        <v>9573.7999999999993</v>
      </c>
      <c r="M171" s="22">
        <f>SUM(M173:M173)</f>
        <v>0</v>
      </c>
      <c r="N171" s="29">
        <f t="shared" si="69"/>
        <v>1</v>
      </c>
    </row>
    <row r="172" spans="1:91" ht="16.899999999999999" customHeight="1">
      <c r="A172" s="10"/>
      <c r="B172" s="53" t="s">
        <v>14</v>
      </c>
      <c r="C172" s="46"/>
      <c r="D172" s="46"/>
      <c r="E172" s="46"/>
      <c r="F172" s="22"/>
      <c r="G172" s="22"/>
      <c r="H172" s="22"/>
      <c r="I172" s="22"/>
      <c r="J172" s="22"/>
      <c r="K172" s="22"/>
      <c r="L172" s="22"/>
      <c r="M172" s="22"/>
      <c r="N172" s="29" t="e">
        <f t="shared" si="69"/>
        <v>#DIV/0!</v>
      </c>
    </row>
    <row r="173" spans="1:91" ht="16.899999999999999" customHeight="1">
      <c r="A173" s="40"/>
      <c r="B173" s="60" t="s">
        <v>228</v>
      </c>
      <c r="C173" s="42" t="s">
        <v>215</v>
      </c>
      <c r="D173" s="43" t="s">
        <v>56</v>
      </c>
      <c r="E173" s="42" t="s">
        <v>146</v>
      </c>
      <c r="F173" s="71">
        <f t="shared" si="79"/>
        <v>9869.9</v>
      </c>
      <c r="G173" s="74">
        <v>296.10000000000002</v>
      </c>
      <c r="H173" s="74">
        <v>9573.7999999999993</v>
      </c>
      <c r="I173" s="74"/>
      <c r="J173" s="71">
        <f t="shared" ref="J173:J174" si="80">K173+L173+M173</f>
        <v>9869.9</v>
      </c>
      <c r="K173" s="74">
        <v>296.10000000000002</v>
      </c>
      <c r="L173" s="107">
        <v>9573.7999999999993</v>
      </c>
      <c r="M173" s="107"/>
      <c r="N173" s="29">
        <f t="shared" si="69"/>
        <v>1</v>
      </c>
    </row>
    <row r="174" spans="1:91" ht="16.899999999999999" customHeight="1">
      <c r="A174" s="19" t="s">
        <v>85</v>
      </c>
      <c r="B174" s="39" t="s">
        <v>214</v>
      </c>
      <c r="C174" s="21" t="s">
        <v>12</v>
      </c>
      <c r="D174" s="21" t="s">
        <v>12</v>
      </c>
      <c r="E174" s="21" t="s">
        <v>12</v>
      </c>
      <c r="F174" s="22">
        <f>G174+H174+I174</f>
        <v>56259.9</v>
      </c>
      <c r="G174" s="22">
        <f>SUM(G176:G177)</f>
        <v>1687.8</v>
      </c>
      <c r="H174" s="22">
        <f>SUM(H176:H177)</f>
        <v>54572.1</v>
      </c>
      <c r="I174" s="22">
        <f>SUM(I176:I177)</f>
        <v>0</v>
      </c>
      <c r="J174" s="22">
        <f t="shared" si="80"/>
        <v>59890.5</v>
      </c>
      <c r="K174" s="22">
        <f>SUM(K176:K177)</f>
        <v>1796.7</v>
      </c>
      <c r="L174" s="22">
        <f>SUM(L176:L177)</f>
        <v>58093.8</v>
      </c>
      <c r="M174" s="22">
        <f>SUM(M176:M177)</f>
        <v>0</v>
      </c>
      <c r="N174" s="29">
        <f t="shared" si="69"/>
        <v>1.0649999999999999</v>
      </c>
    </row>
    <row r="175" spans="1:91" ht="16.899999999999999" customHeight="1">
      <c r="A175" s="30"/>
      <c r="B175" s="50" t="s">
        <v>14</v>
      </c>
      <c r="C175" s="24"/>
      <c r="D175" s="24"/>
      <c r="E175" s="24"/>
      <c r="F175" s="22"/>
      <c r="G175" s="22"/>
      <c r="H175" s="22"/>
      <c r="I175" s="22"/>
      <c r="J175" s="22"/>
      <c r="K175" s="22"/>
      <c r="L175" s="22"/>
      <c r="M175" s="22"/>
      <c r="N175" s="29" t="e">
        <f t="shared" si="69"/>
        <v>#DIV/0!</v>
      </c>
    </row>
    <row r="176" spans="1:91" ht="16.899999999999999" customHeight="1">
      <c r="A176" s="30"/>
      <c r="B176" s="96" t="s">
        <v>231</v>
      </c>
      <c r="C176" s="42" t="s">
        <v>215</v>
      </c>
      <c r="D176" s="43" t="s">
        <v>56</v>
      </c>
      <c r="E176" s="26" t="s">
        <v>94</v>
      </c>
      <c r="F176" s="22">
        <f t="shared" ref="F176" si="81">G176+H176+I176</f>
        <v>40411</v>
      </c>
      <c r="G176" s="58">
        <v>1212.3</v>
      </c>
      <c r="H176" s="58">
        <v>39198.699999999997</v>
      </c>
      <c r="I176" s="58"/>
      <c r="J176" s="22">
        <f t="shared" ref="J176:J178" si="82">K176+L176+M176</f>
        <v>43731.1</v>
      </c>
      <c r="K176" s="58">
        <v>1311.9</v>
      </c>
      <c r="L176" s="106">
        <v>42419.199999999997</v>
      </c>
      <c r="M176" s="106"/>
      <c r="N176" s="29">
        <f t="shared" si="69"/>
        <v>1.0820000000000001</v>
      </c>
    </row>
    <row r="177" spans="1:91" ht="16.899999999999999" customHeight="1">
      <c r="A177" s="30"/>
      <c r="B177" s="32" t="s">
        <v>216</v>
      </c>
      <c r="C177" s="42" t="s">
        <v>215</v>
      </c>
      <c r="D177" s="43" t="s">
        <v>56</v>
      </c>
      <c r="E177" s="26" t="s">
        <v>147</v>
      </c>
      <c r="F177" s="22">
        <f t="shared" si="79"/>
        <v>15848.9</v>
      </c>
      <c r="G177" s="58">
        <v>475.5</v>
      </c>
      <c r="H177" s="58">
        <v>15373.4</v>
      </c>
      <c r="I177" s="58"/>
      <c r="J177" s="22">
        <f t="shared" si="82"/>
        <v>16159.4</v>
      </c>
      <c r="K177" s="58">
        <v>484.8</v>
      </c>
      <c r="L177" s="106">
        <v>15674.6</v>
      </c>
      <c r="M177" s="106"/>
      <c r="N177" s="29">
        <f t="shared" si="69"/>
        <v>1.02</v>
      </c>
    </row>
    <row r="178" spans="1:91" ht="16.899999999999999" customHeight="1">
      <c r="A178" s="7" t="s">
        <v>86</v>
      </c>
      <c r="B178" s="20" t="s">
        <v>227</v>
      </c>
      <c r="C178" s="28" t="s">
        <v>12</v>
      </c>
      <c r="D178" s="55" t="s">
        <v>12</v>
      </c>
      <c r="E178" s="28" t="s">
        <v>12</v>
      </c>
      <c r="F178" s="22">
        <f t="shared" si="79"/>
        <v>97005.2</v>
      </c>
      <c r="G178" s="22">
        <f t="shared" ref="G178:I178" si="83">SUM(G180:G186)</f>
        <v>3910.1</v>
      </c>
      <c r="H178" s="22">
        <f t="shared" si="83"/>
        <v>93095.1</v>
      </c>
      <c r="I178" s="22">
        <f t="shared" si="83"/>
        <v>0</v>
      </c>
      <c r="J178" s="22">
        <f t="shared" si="82"/>
        <v>105949.8</v>
      </c>
      <c r="K178" s="22">
        <f>SUM(K180:K186)</f>
        <v>4428.5</v>
      </c>
      <c r="L178" s="22">
        <f>SUM(L180:L186)</f>
        <v>101521.3</v>
      </c>
      <c r="M178" s="22">
        <f>SUM(M180:M186)</f>
        <v>0</v>
      </c>
      <c r="N178" s="29">
        <f t="shared" si="69"/>
        <v>1.133</v>
      </c>
    </row>
    <row r="179" spans="1:91" ht="16.899999999999999" customHeight="1">
      <c r="A179" s="30"/>
      <c r="B179" s="32" t="s">
        <v>14</v>
      </c>
      <c r="C179" s="24"/>
      <c r="D179" s="33"/>
      <c r="E179" s="24"/>
      <c r="F179" s="22"/>
      <c r="G179" s="58"/>
      <c r="H179" s="58"/>
      <c r="I179" s="58"/>
      <c r="J179" s="22"/>
      <c r="K179" s="58"/>
      <c r="L179" s="58"/>
      <c r="M179" s="58"/>
      <c r="N179" s="29" t="e">
        <f t="shared" si="69"/>
        <v>#DIV/0!</v>
      </c>
    </row>
    <row r="180" spans="1:91" ht="16.899999999999999" customHeight="1">
      <c r="A180" s="30"/>
      <c r="B180" s="32" t="s">
        <v>217</v>
      </c>
      <c r="C180" s="26" t="s">
        <v>215</v>
      </c>
      <c r="D180" s="27" t="s">
        <v>56</v>
      </c>
      <c r="E180" s="26" t="s">
        <v>136</v>
      </c>
      <c r="F180" s="22">
        <f t="shared" si="79"/>
        <v>11567</v>
      </c>
      <c r="G180" s="58">
        <v>347</v>
      </c>
      <c r="H180" s="58">
        <v>11220</v>
      </c>
      <c r="I180" s="58"/>
      <c r="J180" s="22">
        <f t="shared" ref="J180:J188" si="84">K180+L180+M180</f>
        <v>0</v>
      </c>
      <c r="K180" s="58">
        <v>0</v>
      </c>
      <c r="L180" s="106"/>
      <c r="M180" s="106"/>
      <c r="N180" s="29">
        <f t="shared" si="69"/>
        <v>0</v>
      </c>
    </row>
    <row r="181" spans="1:91" ht="16.899999999999999" customHeight="1">
      <c r="A181" s="30"/>
      <c r="B181" s="32" t="s">
        <v>218</v>
      </c>
      <c r="C181" s="26" t="s">
        <v>215</v>
      </c>
      <c r="D181" s="27" t="s">
        <v>56</v>
      </c>
      <c r="E181" s="26" t="s">
        <v>148</v>
      </c>
      <c r="F181" s="22">
        <f t="shared" si="79"/>
        <v>24013.8</v>
      </c>
      <c r="G181" s="58">
        <v>720.4</v>
      </c>
      <c r="H181" s="58">
        <v>23293.4</v>
      </c>
      <c r="I181" s="58"/>
      <c r="J181" s="22">
        <f t="shared" si="84"/>
        <v>21880.5</v>
      </c>
      <c r="K181" s="58">
        <v>656.4</v>
      </c>
      <c r="L181" s="106">
        <v>21224.1</v>
      </c>
      <c r="M181" s="106"/>
      <c r="N181" s="29">
        <f t="shared" si="69"/>
        <v>0.91100000000000003</v>
      </c>
    </row>
    <row r="182" spans="1:91" ht="16.899999999999999" customHeight="1">
      <c r="A182" s="30"/>
      <c r="B182" s="32" t="s">
        <v>149</v>
      </c>
      <c r="C182" s="26" t="s">
        <v>219</v>
      </c>
      <c r="D182" s="27" t="s">
        <v>170</v>
      </c>
      <c r="E182" s="26" t="s">
        <v>150</v>
      </c>
      <c r="F182" s="22">
        <f t="shared" si="79"/>
        <v>0</v>
      </c>
      <c r="G182" s="58">
        <v>0</v>
      </c>
      <c r="H182" s="58">
        <v>0</v>
      </c>
      <c r="I182" s="58"/>
      <c r="J182" s="22">
        <f t="shared" si="84"/>
        <v>0</v>
      </c>
      <c r="K182" s="58">
        <v>0</v>
      </c>
      <c r="L182" s="106">
        <v>0</v>
      </c>
      <c r="M182" s="106"/>
      <c r="N182" s="29" t="e">
        <f t="shared" si="69"/>
        <v>#DIV/0!</v>
      </c>
    </row>
    <row r="183" spans="1:91" ht="16.899999999999999" customHeight="1">
      <c r="A183" s="30"/>
      <c r="B183" s="32" t="s">
        <v>288</v>
      </c>
      <c r="C183" s="26" t="s">
        <v>215</v>
      </c>
      <c r="D183" s="27" t="s">
        <v>56</v>
      </c>
      <c r="E183" s="26" t="s">
        <v>287</v>
      </c>
      <c r="F183" s="22">
        <f t="shared" si="79"/>
        <v>9199.5</v>
      </c>
      <c r="G183" s="58">
        <v>276</v>
      </c>
      <c r="H183" s="58">
        <v>8923.5</v>
      </c>
      <c r="I183" s="58"/>
      <c r="J183" s="22">
        <f t="shared" si="84"/>
        <v>0</v>
      </c>
      <c r="K183" s="58">
        <v>0</v>
      </c>
      <c r="L183" s="106">
        <v>0</v>
      </c>
      <c r="M183" s="106"/>
      <c r="N183" s="29">
        <f t="shared" si="69"/>
        <v>0</v>
      </c>
    </row>
    <row r="184" spans="1:91" ht="16.899999999999999" customHeight="1">
      <c r="A184" s="30"/>
      <c r="B184" s="32" t="s">
        <v>345</v>
      </c>
      <c r="C184" s="26" t="s">
        <v>215</v>
      </c>
      <c r="D184" s="27" t="s">
        <v>56</v>
      </c>
      <c r="E184" s="26" t="s">
        <v>344</v>
      </c>
      <c r="F184" s="22">
        <f t="shared" si="79"/>
        <v>13550.7</v>
      </c>
      <c r="G184" s="58">
        <v>406.52</v>
      </c>
      <c r="H184" s="58">
        <v>13144.2</v>
      </c>
      <c r="I184" s="58"/>
      <c r="J184" s="22">
        <f t="shared" si="84"/>
        <v>13550.7</v>
      </c>
      <c r="K184" s="58">
        <v>406.5</v>
      </c>
      <c r="L184" s="106">
        <v>13144.2</v>
      </c>
      <c r="M184" s="106"/>
      <c r="N184" s="29">
        <f t="shared" si="69"/>
        <v>1</v>
      </c>
    </row>
    <row r="185" spans="1:91" ht="16.899999999999999" customHeight="1">
      <c r="A185" s="30"/>
      <c r="B185" s="32" t="s">
        <v>172</v>
      </c>
      <c r="C185" s="26" t="s">
        <v>220</v>
      </c>
      <c r="D185" s="27" t="s">
        <v>87</v>
      </c>
      <c r="E185" s="26" t="s">
        <v>171</v>
      </c>
      <c r="F185" s="22">
        <f t="shared" si="79"/>
        <v>37643.300000000003</v>
      </c>
      <c r="G185" s="58">
        <v>1129.3</v>
      </c>
      <c r="H185" s="58">
        <v>36514</v>
      </c>
      <c r="I185" s="58"/>
      <c r="J185" s="22">
        <f t="shared" si="84"/>
        <v>69229.899999999994</v>
      </c>
      <c r="K185" s="58">
        <v>2076.9</v>
      </c>
      <c r="L185" s="106">
        <v>67153</v>
      </c>
      <c r="M185" s="106"/>
      <c r="N185" s="29">
        <f t="shared" si="69"/>
        <v>1.839</v>
      </c>
    </row>
    <row r="186" spans="1:91" ht="16.899999999999999" customHeight="1">
      <c r="A186" s="30"/>
      <c r="B186" s="32" t="s">
        <v>88</v>
      </c>
      <c r="C186" s="26" t="s">
        <v>220</v>
      </c>
      <c r="D186" s="27" t="s">
        <v>87</v>
      </c>
      <c r="E186" s="26" t="s">
        <v>151</v>
      </c>
      <c r="F186" s="22">
        <f t="shared" si="79"/>
        <v>1030.9000000000001</v>
      </c>
      <c r="G186" s="58">
        <v>1030.9000000000001</v>
      </c>
      <c r="H186" s="58"/>
      <c r="I186" s="58"/>
      <c r="J186" s="22">
        <f t="shared" si="84"/>
        <v>1288.7</v>
      </c>
      <c r="K186" s="58">
        <v>1288.7</v>
      </c>
      <c r="L186" s="106"/>
      <c r="M186" s="106"/>
      <c r="N186" s="29">
        <f t="shared" si="69"/>
        <v>1.25</v>
      </c>
    </row>
    <row r="187" spans="1:91" s="54" customFormat="1" ht="16.899999999999999" customHeight="1">
      <c r="A187" s="14" t="s">
        <v>89</v>
      </c>
      <c r="B187" s="49" t="s">
        <v>90</v>
      </c>
      <c r="C187" s="16" t="s">
        <v>12</v>
      </c>
      <c r="D187" s="16" t="s">
        <v>12</v>
      </c>
      <c r="E187" s="16" t="s">
        <v>12</v>
      </c>
      <c r="F187" s="36">
        <f t="shared" si="79"/>
        <v>30855.8</v>
      </c>
      <c r="G187" s="36">
        <f>G188</f>
        <v>11300</v>
      </c>
      <c r="H187" s="36">
        <f>H188</f>
        <v>19555.8</v>
      </c>
      <c r="I187" s="36">
        <f>I188</f>
        <v>0</v>
      </c>
      <c r="J187" s="36">
        <f t="shared" si="84"/>
        <v>22388.400000000001</v>
      </c>
      <c r="K187" s="36">
        <f>K188</f>
        <v>3098.9</v>
      </c>
      <c r="L187" s="36">
        <f>L188</f>
        <v>19289.5</v>
      </c>
      <c r="M187" s="36">
        <f>M188</f>
        <v>0</v>
      </c>
      <c r="N187" s="37">
        <f t="shared" si="69"/>
        <v>0.27400000000000002</v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</row>
    <row r="188" spans="1:91" ht="16.899999999999999" customHeight="1">
      <c r="A188" s="7" t="s">
        <v>91</v>
      </c>
      <c r="B188" s="20" t="s">
        <v>222</v>
      </c>
      <c r="C188" s="28" t="s">
        <v>12</v>
      </c>
      <c r="D188" s="28" t="s">
        <v>12</v>
      </c>
      <c r="E188" s="28" t="s">
        <v>12</v>
      </c>
      <c r="F188" s="22">
        <f t="shared" si="79"/>
        <v>30855.8</v>
      </c>
      <c r="G188" s="22">
        <f>SUM(G190:G192)</f>
        <v>11300</v>
      </c>
      <c r="H188" s="22">
        <f t="shared" ref="H188:I188" si="85">SUM(H190:H192)</f>
        <v>19555.8</v>
      </c>
      <c r="I188" s="22">
        <f t="shared" si="85"/>
        <v>0</v>
      </c>
      <c r="J188" s="22">
        <f t="shared" si="84"/>
        <v>22388.400000000001</v>
      </c>
      <c r="K188" s="22">
        <f>SUM(K190:K192)</f>
        <v>3098.9</v>
      </c>
      <c r="L188" s="22">
        <f t="shared" ref="L188:M188" si="86">SUM(L190:L192)</f>
        <v>19289.5</v>
      </c>
      <c r="M188" s="22">
        <f t="shared" si="86"/>
        <v>0</v>
      </c>
      <c r="N188" s="29">
        <f t="shared" si="69"/>
        <v>0.27400000000000002</v>
      </c>
    </row>
    <row r="189" spans="1:91" ht="16.899999999999999" customHeight="1">
      <c r="A189" s="30"/>
      <c r="B189" s="50" t="s">
        <v>14</v>
      </c>
      <c r="C189" s="24"/>
      <c r="D189" s="24"/>
      <c r="E189" s="24"/>
      <c r="F189" s="22"/>
      <c r="G189" s="22"/>
      <c r="H189" s="22"/>
      <c r="I189" s="22"/>
      <c r="J189" s="22"/>
      <c r="K189" s="22"/>
      <c r="L189" s="22"/>
      <c r="M189" s="22"/>
      <c r="N189" s="29" t="e">
        <f t="shared" si="69"/>
        <v>#DIV/0!</v>
      </c>
    </row>
    <row r="190" spans="1:91" ht="16.899999999999999" customHeight="1">
      <c r="A190" s="30"/>
      <c r="B190" s="32" t="s">
        <v>221</v>
      </c>
      <c r="C190" s="26" t="s">
        <v>215</v>
      </c>
      <c r="D190" s="27" t="s">
        <v>56</v>
      </c>
      <c r="E190" s="26" t="s">
        <v>285</v>
      </c>
      <c r="F190" s="22">
        <f t="shared" si="79"/>
        <v>24055.8</v>
      </c>
      <c r="G190" s="58">
        <v>4500</v>
      </c>
      <c r="H190" s="58">
        <v>19555.8</v>
      </c>
      <c r="I190" s="58"/>
      <c r="J190" s="22">
        <f t="shared" ref="J190:J194" si="87">K190+L190+M190</f>
        <v>19888.400000000001</v>
      </c>
      <c r="K190" s="58">
        <v>598.9</v>
      </c>
      <c r="L190" s="106">
        <v>19289.5</v>
      </c>
      <c r="M190" s="106"/>
      <c r="N190" s="29">
        <f t="shared" si="69"/>
        <v>0.13300000000000001</v>
      </c>
    </row>
    <row r="191" spans="1:91" ht="16.899999999999999" customHeight="1">
      <c r="A191" s="30"/>
      <c r="B191" s="32" t="s">
        <v>235</v>
      </c>
      <c r="C191" s="26" t="s">
        <v>199</v>
      </c>
      <c r="D191" s="27" t="s">
        <v>57</v>
      </c>
      <c r="E191" s="26" t="s">
        <v>286</v>
      </c>
      <c r="F191" s="22">
        <f t="shared" si="79"/>
        <v>0</v>
      </c>
      <c r="G191" s="58">
        <v>0</v>
      </c>
      <c r="H191" s="58"/>
      <c r="I191" s="58"/>
      <c r="J191" s="22">
        <f t="shared" si="87"/>
        <v>2500</v>
      </c>
      <c r="K191" s="58">
        <v>2500</v>
      </c>
      <c r="L191" s="106"/>
      <c r="M191" s="106"/>
      <c r="N191" s="29" t="e">
        <f t="shared" si="69"/>
        <v>#DIV/0!</v>
      </c>
    </row>
    <row r="192" spans="1:91" ht="16.899999999999999" customHeight="1">
      <c r="A192" s="30"/>
      <c r="B192" s="32" t="s">
        <v>235</v>
      </c>
      <c r="C192" s="26" t="s">
        <v>215</v>
      </c>
      <c r="D192" s="27" t="s">
        <v>56</v>
      </c>
      <c r="E192" s="26" t="s">
        <v>286</v>
      </c>
      <c r="F192" s="22">
        <f t="shared" si="79"/>
        <v>6800</v>
      </c>
      <c r="G192" s="58">
        <v>6800</v>
      </c>
      <c r="H192" s="58"/>
      <c r="I192" s="58"/>
      <c r="J192" s="22">
        <f t="shared" si="87"/>
        <v>0</v>
      </c>
      <c r="K192" s="58">
        <v>0</v>
      </c>
      <c r="L192" s="106"/>
      <c r="M192" s="106"/>
      <c r="N192" s="29">
        <f t="shared" si="69"/>
        <v>0</v>
      </c>
    </row>
    <row r="193" spans="1:91" s="54" customFormat="1" ht="16.899999999999999" customHeight="1">
      <c r="A193" s="49">
        <v>11</v>
      </c>
      <c r="B193" s="49" t="s">
        <v>142</v>
      </c>
      <c r="C193" s="16" t="s">
        <v>12</v>
      </c>
      <c r="D193" s="16" t="s">
        <v>12</v>
      </c>
      <c r="E193" s="56" t="s">
        <v>12</v>
      </c>
      <c r="F193" s="36">
        <f>G193+H193+I193</f>
        <v>8645.1</v>
      </c>
      <c r="G193" s="36">
        <f>G194</f>
        <v>259.39999999999998</v>
      </c>
      <c r="H193" s="36">
        <f>H194</f>
        <v>8385.7000000000007</v>
      </c>
      <c r="I193" s="36">
        <f>I194</f>
        <v>0</v>
      </c>
      <c r="J193" s="36">
        <f t="shared" si="87"/>
        <v>16690.599999999999</v>
      </c>
      <c r="K193" s="36">
        <f>K194</f>
        <v>500.7</v>
      </c>
      <c r="L193" s="36">
        <f>L194</f>
        <v>16189.9</v>
      </c>
      <c r="M193" s="36">
        <f>M194</f>
        <v>0</v>
      </c>
      <c r="N193" s="37">
        <f t="shared" si="69"/>
        <v>1.93</v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</row>
    <row r="194" spans="1:91" s="5" customFormat="1" ht="16.899999999999999" customHeight="1">
      <c r="A194" s="19" t="s">
        <v>95</v>
      </c>
      <c r="B194" s="39" t="s">
        <v>96</v>
      </c>
      <c r="C194" s="21" t="s">
        <v>12</v>
      </c>
      <c r="D194" s="21" t="s">
        <v>12</v>
      </c>
      <c r="E194" s="21" t="s">
        <v>12</v>
      </c>
      <c r="F194" s="22">
        <f>G194+H194+I194</f>
        <v>8645.1</v>
      </c>
      <c r="G194" s="22">
        <f>SUM(G196:G197)</f>
        <v>259.39999999999998</v>
      </c>
      <c r="H194" s="22">
        <f t="shared" ref="H194:I194" si="88">SUM(H196:H197)</f>
        <v>8385.7000000000007</v>
      </c>
      <c r="I194" s="22">
        <f t="shared" si="88"/>
        <v>0</v>
      </c>
      <c r="J194" s="22">
        <f t="shared" si="87"/>
        <v>16690.599999999999</v>
      </c>
      <c r="K194" s="22">
        <f t="shared" ref="K194:M194" si="89">SUM(K196:K197)</f>
        <v>500.7</v>
      </c>
      <c r="L194" s="22">
        <f t="shared" si="89"/>
        <v>16189.9</v>
      </c>
      <c r="M194" s="22">
        <f t="shared" si="89"/>
        <v>0</v>
      </c>
      <c r="N194" s="29">
        <f t="shared" si="69"/>
        <v>1.93</v>
      </c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</row>
    <row r="195" spans="1:91" ht="16.899999999999999" customHeight="1">
      <c r="A195" s="10"/>
      <c r="B195" s="53" t="s">
        <v>14</v>
      </c>
      <c r="C195" s="46"/>
      <c r="D195" s="46"/>
      <c r="E195" s="46"/>
      <c r="F195" s="22"/>
      <c r="G195" s="22"/>
      <c r="H195" s="22"/>
      <c r="I195" s="22"/>
      <c r="J195" s="22"/>
      <c r="K195" s="22"/>
      <c r="L195" s="22"/>
      <c r="M195" s="22"/>
      <c r="N195" s="29" t="e">
        <f t="shared" si="69"/>
        <v>#DIV/0!</v>
      </c>
    </row>
    <row r="196" spans="1:91" ht="16.899999999999999" customHeight="1">
      <c r="A196" s="57"/>
      <c r="B196" s="32" t="s">
        <v>97</v>
      </c>
      <c r="C196" s="26" t="s">
        <v>241</v>
      </c>
      <c r="D196" s="27" t="s">
        <v>98</v>
      </c>
      <c r="E196" s="26" t="s">
        <v>99</v>
      </c>
      <c r="F196" s="22">
        <f>G196+H196+I196</f>
        <v>0</v>
      </c>
      <c r="G196" s="58">
        <v>0</v>
      </c>
      <c r="H196" s="58">
        <v>0</v>
      </c>
      <c r="I196" s="58"/>
      <c r="J196" s="22">
        <f t="shared" ref="J196:J204" si="90">K196+L196+M196</f>
        <v>8593.5</v>
      </c>
      <c r="K196" s="58">
        <v>257.8</v>
      </c>
      <c r="L196" s="106">
        <v>8335.7000000000007</v>
      </c>
      <c r="M196" s="106"/>
      <c r="N196" s="29" t="e">
        <f t="shared" si="69"/>
        <v>#DIV/0!</v>
      </c>
    </row>
    <row r="197" spans="1:91" ht="16.899999999999999" customHeight="1">
      <c r="A197" s="57"/>
      <c r="B197" s="32" t="s">
        <v>163</v>
      </c>
      <c r="C197" s="26" t="s">
        <v>220</v>
      </c>
      <c r="D197" s="27" t="s">
        <v>87</v>
      </c>
      <c r="E197" s="26" t="s">
        <v>140</v>
      </c>
      <c r="F197" s="22">
        <f>G197+H197+I197</f>
        <v>8645.1</v>
      </c>
      <c r="G197" s="58">
        <v>259.39999999999998</v>
      </c>
      <c r="H197" s="58">
        <v>8385.7000000000007</v>
      </c>
      <c r="I197" s="58"/>
      <c r="J197" s="22">
        <f t="shared" si="90"/>
        <v>8097.1</v>
      </c>
      <c r="K197" s="58">
        <v>242.9</v>
      </c>
      <c r="L197" s="106">
        <v>7854.2</v>
      </c>
      <c r="M197" s="106"/>
      <c r="N197" s="29">
        <f t="shared" si="69"/>
        <v>0.93600000000000005</v>
      </c>
    </row>
    <row r="198" spans="1:91" ht="16.899999999999999" customHeight="1">
      <c r="A198" s="80" t="s">
        <v>322</v>
      </c>
      <c r="B198" s="49" t="s">
        <v>323</v>
      </c>
      <c r="C198" s="16" t="s">
        <v>12</v>
      </c>
      <c r="D198" s="16" t="s">
        <v>12</v>
      </c>
      <c r="E198" s="56" t="s">
        <v>12</v>
      </c>
      <c r="F198" s="36">
        <f>G198+H198+I198</f>
        <v>43057.599999999999</v>
      </c>
      <c r="G198" s="81">
        <f>G199+G202</f>
        <v>1291.8</v>
      </c>
      <c r="H198" s="81">
        <f>H199+H202</f>
        <v>41765.800000000003</v>
      </c>
      <c r="I198" s="81">
        <f t="shared" ref="I198" si="91">I199+I202</f>
        <v>0</v>
      </c>
      <c r="J198" s="36">
        <f t="shared" si="90"/>
        <v>0</v>
      </c>
      <c r="K198" s="81">
        <f>K199+K202</f>
        <v>0</v>
      </c>
      <c r="L198" s="81">
        <f t="shared" ref="L198:M198" si="92">L199+L202</f>
        <v>0</v>
      </c>
      <c r="M198" s="81">
        <f t="shared" si="92"/>
        <v>0</v>
      </c>
      <c r="N198" s="37">
        <f t="shared" si="69"/>
        <v>0</v>
      </c>
    </row>
    <row r="199" spans="1:91" ht="16.899999999999999" customHeight="1">
      <c r="A199" s="10" t="s">
        <v>324</v>
      </c>
      <c r="B199" s="39" t="s">
        <v>329</v>
      </c>
      <c r="C199" s="21" t="s">
        <v>12</v>
      </c>
      <c r="D199" s="21" t="s">
        <v>12</v>
      </c>
      <c r="E199" s="21" t="s">
        <v>12</v>
      </c>
      <c r="F199" s="22">
        <f>G199+H199+I199</f>
        <v>20403.8</v>
      </c>
      <c r="G199" s="58">
        <f>G201</f>
        <v>612.20000000000005</v>
      </c>
      <c r="H199" s="58">
        <f t="shared" ref="H199:I199" si="93">H201</f>
        <v>19791.599999999999</v>
      </c>
      <c r="I199" s="58">
        <f t="shared" si="93"/>
        <v>0</v>
      </c>
      <c r="J199" s="22">
        <f t="shared" si="90"/>
        <v>0</v>
      </c>
      <c r="K199" s="58">
        <f>K201+K204</f>
        <v>0</v>
      </c>
      <c r="L199" s="58">
        <f t="shared" ref="L199:M199" si="94">L201+L204</f>
        <v>0</v>
      </c>
      <c r="M199" s="58">
        <f t="shared" si="94"/>
        <v>0</v>
      </c>
      <c r="N199" s="29">
        <f t="shared" si="69"/>
        <v>0</v>
      </c>
    </row>
    <row r="200" spans="1:91" ht="16.899999999999999" customHeight="1">
      <c r="A200" s="10"/>
      <c r="B200" s="53" t="s">
        <v>14</v>
      </c>
      <c r="C200" s="28"/>
      <c r="D200" s="28"/>
      <c r="E200" s="79"/>
      <c r="F200" s="22"/>
      <c r="G200" s="58"/>
      <c r="H200" s="58"/>
      <c r="I200" s="58"/>
      <c r="J200" s="22"/>
      <c r="K200" s="58"/>
      <c r="L200" s="58"/>
      <c r="M200" s="58"/>
      <c r="N200" s="29" t="e">
        <f t="shared" si="69"/>
        <v>#DIV/0!</v>
      </c>
    </row>
    <row r="201" spans="1:91" ht="16.899999999999999" customHeight="1">
      <c r="A201" s="10"/>
      <c r="B201" s="53" t="s">
        <v>326</v>
      </c>
      <c r="C201" s="65" t="s">
        <v>199</v>
      </c>
      <c r="D201" s="65" t="s">
        <v>57</v>
      </c>
      <c r="E201" s="82" t="s">
        <v>325</v>
      </c>
      <c r="F201" s="22">
        <f t="shared" ref="F201:F204" si="95">G201+H201+I201</f>
        <v>20403.8</v>
      </c>
      <c r="G201" s="58">
        <v>612.20000000000005</v>
      </c>
      <c r="H201" s="58">
        <v>19791.599999999999</v>
      </c>
      <c r="I201" s="58"/>
      <c r="J201" s="22">
        <f t="shared" si="90"/>
        <v>0</v>
      </c>
      <c r="K201" s="58">
        <v>0</v>
      </c>
      <c r="L201" s="106"/>
      <c r="M201" s="106"/>
      <c r="N201" s="29">
        <f t="shared" si="69"/>
        <v>0</v>
      </c>
    </row>
    <row r="202" spans="1:91" ht="16.899999999999999" customHeight="1">
      <c r="A202" s="10" t="s">
        <v>330</v>
      </c>
      <c r="B202" s="20" t="s">
        <v>331</v>
      </c>
      <c r="C202" s="21" t="s">
        <v>12</v>
      </c>
      <c r="D202" s="21" t="s">
        <v>12</v>
      </c>
      <c r="E202" s="21" t="s">
        <v>12</v>
      </c>
      <c r="F202" s="22">
        <f t="shared" si="95"/>
        <v>22653.8</v>
      </c>
      <c r="G202" s="58">
        <f>G204</f>
        <v>679.6</v>
      </c>
      <c r="H202" s="58">
        <f t="shared" ref="H202:I202" si="96">H204</f>
        <v>21974.2</v>
      </c>
      <c r="I202" s="58">
        <f t="shared" si="96"/>
        <v>0</v>
      </c>
      <c r="J202" s="22">
        <f t="shared" si="90"/>
        <v>0</v>
      </c>
      <c r="K202" s="58">
        <f>K204</f>
        <v>0</v>
      </c>
      <c r="L202" s="58">
        <f t="shared" ref="L202:M202" si="97">L204</f>
        <v>0</v>
      </c>
      <c r="M202" s="58">
        <f t="shared" si="97"/>
        <v>0</v>
      </c>
      <c r="N202" s="29">
        <f t="shared" si="69"/>
        <v>0</v>
      </c>
    </row>
    <row r="203" spans="1:91" ht="16.899999999999999" customHeight="1">
      <c r="A203" s="10"/>
      <c r="B203" s="53" t="s">
        <v>14</v>
      </c>
      <c r="C203" s="65"/>
      <c r="D203" s="65"/>
      <c r="E203" s="82"/>
      <c r="F203" s="22"/>
      <c r="G203" s="58"/>
      <c r="H203" s="58"/>
      <c r="I203" s="58"/>
      <c r="J203" s="22"/>
      <c r="K203" s="58"/>
      <c r="L203" s="58"/>
      <c r="M203" s="58"/>
      <c r="N203" s="29" t="e">
        <f t="shared" si="69"/>
        <v>#DIV/0!</v>
      </c>
    </row>
    <row r="204" spans="1:91" ht="16.899999999999999" customHeight="1">
      <c r="A204" s="10"/>
      <c r="B204" s="53" t="s">
        <v>328</v>
      </c>
      <c r="C204" s="65" t="s">
        <v>212</v>
      </c>
      <c r="D204" s="68" t="s">
        <v>78</v>
      </c>
      <c r="E204" s="82" t="s">
        <v>327</v>
      </c>
      <c r="F204" s="22">
        <f t="shared" si="95"/>
        <v>22653.8</v>
      </c>
      <c r="G204" s="58">
        <v>679.61</v>
      </c>
      <c r="H204" s="58">
        <v>21974.2</v>
      </c>
      <c r="I204" s="58"/>
      <c r="J204" s="22">
        <f t="shared" si="90"/>
        <v>0</v>
      </c>
      <c r="K204" s="58">
        <v>0</v>
      </c>
      <c r="L204" s="106"/>
      <c r="M204" s="106"/>
      <c r="N204" s="29">
        <f t="shared" si="69"/>
        <v>0</v>
      </c>
    </row>
    <row r="205" spans="1:91" ht="16.899999999999999" customHeight="1">
      <c r="B205" s="3" t="s">
        <v>242</v>
      </c>
    </row>
    <row r="206" spans="1:91" ht="16.899999999999999" customHeight="1">
      <c r="B206" s="3" t="s">
        <v>141</v>
      </c>
    </row>
    <row r="207" spans="1:91" ht="16.899999999999999" customHeight="1">
      <c r="B207" s="64"/>
      <c r="N207" s="1"/>
    </row>
    <row r="208" spans="1:91" ht="16.899999999999999" customHeight="1">
      <c r="N208" s="1"/>
    </row>
    <row r="209" spans="14:14" ht="16.899999999999999" customHeight="1">
      <c r="N209" s="1"/>
    </row>
    <row r="210" spans="14:14" ht="16.899999999999999" customHeight="1">
      <c r="N210" s="1"/>
    </row>
    <row r="211" spans="14:14" ht="16.899999999999999" customHeight="1">
      <c r="N211" s="1"/>
    </row>
    <row r="212" spans="14:14" ht="16.899999999999999" customHeight="1">
      <c r="N212" s="1"/>
    </row>
    <row r="213" spans="14:14" ht="16.899999999999999" customHeight="1">
      <c r="N213" s="1"/>
    </row>
    <row r="214" spans="14:14" ht="16.899999999999999" customHeight="1">
      <c r="N214" s="1"/>
    </row>
    <row r="215" spans="14:14" ht="16.899999999999999" customHeight="1">
      <c r="N215" s="1"/>
    </row>
    <row r="216" spans="14:14" ht="16.899999999999999" customHeight="1">
      <c r="N216" s="1"/>
    </row>
    <row r="217" spans="14:14" ht="16.899999999999999" customHeight="1">
      <c r="N217" s="1"/>
    </row>
    <row r="218" spans="14:14" ht="16.899999999999999" customHeight="1">
      <c r="N218" s="1"/>
    </row>
    <row r="219" spans="14:14" ht="16.899999999999999" customHeight="1">
      <c r="N219" s="1"/>
    </row>
    <row r="220" spans="14:14" ht="16.899999999999999" customHeight="1">
      <c r="N220" s="1"/>
    </row>
    <row r="221" spans="14:14" ht="16.899999999999999" customHeight="1">
      <c r="N221" s="1"/>
    </row>
    <row r="222" spans="14:14" ht="16.899999999999999" customHeight="1">
      <c r="N222" s="1"/>
    </row>
    <row r="223" spans="14:14" ht="16.899999999999999" customHeight="1">
      <c r="N223" s="1"/>
    </row>
    <row r="224" spans="14:14" ht="16.899999999999999" customHeight="1">
      <c r="N224" s="1"/>
    </row>
    <row r="225" spans="14:14" ht="16.899999999999999" customHeight="1">
      <c r="N225" s="1"/>
    </row>
    <row r="226" spans="14:14" ht="16.899999999999999" customHeight="1">
      <c r="N226" s="1"/>
    </row>
    <row r="227" spans="14:14" ht="16.899999999999999" customHeight="1">
      <c r="N227" s="1"/>
    </row>
    <row r="228" spans="14:14" ht="16.899999999999999" customHeight="1">
      <c r="N228" s="1"/>
    </row>
    <row r="229" spans="14:14" ht="16.899999999999999" customHeight="1">
      <c r="N229" s="1"/>
    </row>
    <row r="230" spans="14:14" ht="16.899999999999999" customHeight="1">
      <c r="N230" s="1"/>
    </row>
    <row r="231" spans="14:14" ht="16.899999999999999" customHeight="1">
      <c r="N231" s="1"/>
    </row>
    <row r="232" spans="14:14" ht="16.899999999999999" customHeight="1">
      <c r="N232" s="1"/>
    </row>
    <row r="233" spans="14:14" ht="16.899999999999999" customHeight="1">
      <c r="N233" s="1"/>
    </row>
    <row r="234" spans="14:14" ht="16.899999999999999" customHeight="1">
      <c r="N234" s="1"/>
    </row>
    <row r="235" spans="14:14" ht="16.899999999999999" customHeight="1">
      <c r="N235" s="1"/>
    </row>
    <row r="236" spans="14:14" ht="16.899999999999999" customHeight="1">
      <c r="N236" s="1"/>
    </row>
    <row r="237" spans="14:14" ht="16.899999999999999" customHeight="1">
      <c r="N237" s="1"/>
    </row>
    <row r="238" spans="14:14" ht="16.899999999999999" customHeight="1">
      <c r="N238" s="1"/>
    </row>
    <row r="239" spans="14:14" ht="16.899999999999999" customHeight="1">
      <c r="N239" s="1"/>
    </row>
    <row r="240" spans="14:14" ht="16.899999999999999" customHeight="1">
      <c r="N240" s="1"/>
    </row>
    <row r="241" spans="14:14" ht="16.899999999999999" customHeight="1">
      <c r="N241" s="1"/>
    </row>
  </sheetData>
  <mergeCells count="11">
    <mergeCell ref="F9:I9"/>
    <mergeCell ref="J9:M9"/>
    <mergeCell ref="F8:I8"/>
    <mergeCell ref="A5:N6"/>
    <mergeCell ref="A8:A10"/>
    <mergeCell ref="B8:B10"/>
    <mergeCell ref="C8:C10"/>
    <mergeCell ref="D8:D10"/>
    <mergeCell ref="E8:E10"/>
    <mergeCell ref="J8:M8"/>
    <mergeCell ref="N8:N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2023-07-20T05:16:28Z</cp:lastPrinted>
  <dcterms:created xsi:type="dcterms:W3CDTF">2006-09-28T05:33:49Z</dcterms:created>
  <dcterms:modified xsi:type="dcterms:W3CDTF">2023-10-06T05:05:26Z</dcterms:modified>
</cp:coreProperties>
</file>