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795" yWindow="0" windowWidth="19005" windowHeight="12675"/>
  </bookViews>
  <sheets>
    <sheet name="Лист1" sheetId="1" r:id="rId1"/>
  </sheets>
  <definedNames>
    <definedName name="_xlnm._FilterDatabase" localSheetId="0" hidden="1">Лист1!$E$15:$E$200</definedName>
    <definedName name="Z_77984228_E82F_4F8D_9DE5_B74C2AD346E6_.wvu.FilterData" localSheetId="0" hidden="1">Лист1!$E$15:$E$200</definedName>
    <definedName name="Z_77984228_E82F_4F8D_9DE5_B74C2AD346E6_.wvu.PrintArea" localSheetId="0" hidden="1">Лист1!$A$5:$V$200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Лист1!$E$15:$E$200</definedName>
    <definedName name="Z_8DBC8541_9868_41A7_9A9F_A27FC80CBA37_.wvu.PrintArea" localSheetId="0" hidden="1">Лист1!$A$5:$V$200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Лист1!$E$15:$E$200</definedName>
    <definedName name="Z_BABD61A3_6A51_407B_8C81_60ED34B253AA_.wvu.PrintArea" localSheetId="0" hidden="1">Лист1!$A$5:$V$200</definedName>
    <definedName name="Z_BABD61A3_6A51_407B_8C81_60ED34B253AA_.wvu.PrintTitles" localSheetId="0" hidden="1">Лист1!$8:$11</definedName>
    <definedName name="Z_BABD61A3_6A51_407B_8C81_60ED34B253AA_.wvu.Rows" localSheetId="0" hidden="1">Лист1!$162:$163</definedName>
    <definedName name="Z_CFE875CB_1045_45F7_825E_02100661E885_.wvu.FilterData" localSheetId="0" hidden="1">Лист1!$A$11:$V$200</definedName>
    <definedName name="Z_CFE875CB_1045_45F7_825E_02100661E885_.wvu.PrintArea" localSheetId="0" hidden="1">Лист1!$A$5:$V$200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Лист1!$E$15:$E$200</definedName>
    <definedName name="Z_FE09AB06_1ECE_4486_BCA1_E9D85830708B_.wvu.PrintArea" localSheetId="0" hidden="1">Лист1!$A$1:$V$200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Лист1!$1:$4,Лист1!$161:$163</definedName>
    <definedName name="_xlnm.Print_Titles" localSheetId="0">Лист1!$8:$11</definedName>
    <definedName name="_xlnm.Print_Area" localSheetId="0">Лист1!$A$5:$V$200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J13" i="1"/>
  <c r="J172"/>
  <c r="M172"/>
  <c r="L172"/>
  <c r="K172"/>
  <c r="I141"/>
  <c r="G45" l="1"/>
  <c r="M45"/>
  <c r="K45"/>
  <c r="J45"/>
  <c r="J50"/>
  <c r="T45"/>
  <c r="U45"/>
  <c r="S45"/>
  <c r="P45"/>
  <c r="Q45"/>
  <c r="O45"/>
  <c r="I45"/>
  <c r="H45"/>
  <c r="L45"/>
  <c r="T106"/>
  <c r="U106"/>
  <c r="S106"/>
  <c r="P106"/>
  <c r="Q106"/>
  <c r="O106"/>
  <c r="L106"/>
  <c r="M106"/>
  <c r="K106"/>
  <c r="H106"/>
  <c r="I106"/>
  <c r="G106"/>
  <c r="R109"/>
  <c r="N109"/>
  <c r="J109"/>
  <c r="F109"/>
  <c r="V109" s="1"/>
  <c r="O134"/>
  <c r="K134"/>
  <c r="G134"/>
  <c r="G172"/>
  <c r="G168"/>
  <c r="R178"/>
  <c r="N178"/>
  <c r="J178"/>
  <c r="F178"/>
  <c r="V178" s="1"/>
  <c r="P141" l="1"/>
  <c r="L141"/>
  <c r="T141"/>
  <c r="U141"/>
  <c r="S141"/>
  <c r="Q141"/>
  <c r="O141"/>
  <c r="M141"/>
  <c r="K141"/>
  <c r="H141"/>
  <c r="G141"/>
  <c r="R155"/>
  <c r="N155"/>
  <c r="J155"/>
  <c r="F155"/>
  <c r="V155" s="1"/>
  <c r="G104"/>
  <c r="G101" s="1"/>
  <c r="H101"/>
  <c r="K101"/>
  <c r="J105"/>
  <c r="F105"/>
  <c r="H59"/>
  <c r="H58"/>
  <c r="G58"/>
  <c r="F50" l="1"/>
  <c r="V50" s="1"/>
  <c r="J153"/>
  <c r="J143"/>
  <c r="J136"/>
  <c r="J132"/>
  <c r="J127"/>
  <c r="J103"/>
  <c r="J99"/>
  <c r="J95"/>
  <c r="J78"/>
  <c r="J77"/>
  <c r="J53"/>
  <c r="J44"/>
  <c r="J43"/>
  <c r="J40"/>
  <c r="J39"/>
  <c r="J151"/>
  <c r="J150"/>
  <c r="J88"/>
  <c r="J85"/>
  <c r="J84"/>
  <c r="J83"/>
  <c r="J82"/>
  <c r="J81"/>
  <c r="J61"/>
  <c r="J60"/>
  <c r="J58"/>
  <c r="J57"/>
  <c r="J56"/>
  <c r="J59"/>
  <c r="G63" l="1"/>
  <c r="H63"/>
  <c r="M63"/>
  <c r="L63"/>
  <c r="K63"/>
  <c r="O115"/>
  <c r="T115"/>
  <c r="U115"/>
  <c r="S115"/>
  <c r="N119"/>
  <c r="R119"/>
  <c r="P115"/>
  <c r="Q115"/>
  <c r="L115"/>
  <c r="M115"/>
  <c r="K115"/>
  <c r="I115"/>
  <c r="H115"/>
  <c r="G115"/>
  <c r="J119"/>
  <c r="F119"/>
  <c r="V119" s="1"/>
  <c r="J49"/>
  <c r="F49"/>
  <c r="G15"/>
  <c r="R18"/>
  <c r="N18"/>
  <c r="J18"/>
  <c r="F18"/>
  <c r="V49" l="1"/>
  <c r="F45"/>
  <c r="V18"/>
  <c r="J115"/>
  <c r="H193"/>
  <c r="I193"/>
  <c r="G193"/>
  <c r="T196"/>
  <c r="U196"/>
  <c r="S196"/>
  <c r="P196"/>
  <c r="Q196"/>
  <c r="O196"/>
  <c r="L196"/>
  <c r="M196"/>
  <c r="K196"/>
  <c r="J198"/>
  <c r="H196"/>
  <c r="I196"/>
  <c r="G196"/>
  <c r="F198"/>
  <c r="L97"/>
  <c r="H97"/>
  <c r="T193"/>
  <c r="U193"/>
  <c r="S193"/>
  <c r="P193"/>
  <c r="Q193"/>
  <c r="O193"/>
  <c r="L193"/>
  <c r="M193"/>
  <c r="K193"/>
  <c r="N198"/>
  <c r="R198"/>
  <c r="O79"/>
  <c r="K79"/>
  <c r="R195"/>
  <c r="N195"/>
  <c r="J195"/>
  <c r="G188"/>
  <c r="G187" s="1"/>
  <c r="F195"/>
  <c r="F191"/>
  <c r="F190"/>
  <c r="M192" l="1"/>
  <c r="P192"/>
  <c r="O192"/>
  <c r="U192"/>
  <c r="L192"/>
  <c r="S192"/>
  <c r="H192"/>
  <c r="Q192"/>
  <c r="K192"/>
  <c r="T192"/>
  <c r="G192"/>
  <c r="I192"/>
  <c r="J196"/>
  <c r="R196"/>
  <c r="N196"/>
  <c r="F196"/>
  <c r="V198"/>
  <c r="V195"/>
  <c r="N193"/>
  <c r="F193"/>
  <c r="R193"/>
  <c r="J193"/>
  <c r="L93"/>
  <c r="M93"/>
  <c r="K93"/>
  <c r="J93"/>
  <c r="I97"/>
  <c r="I63"/>
  <c r="R66"/>
  <c r="N66"/>
  <c r="J66"/>
  <c r="F66"/>
  <c r="J192" l="1"/>
  <c r="N192"/>
  <c r="R192"/>
  <c r="F192"/>
  <c r="V196"/>
  <c r="V66"/>
  <c r="V193"/>
  <c r="O101"/>
  <c r="R147"/>
  <c r="N147"/>
  <c r="J146"/>
  <c r="J147"/>
  <c r="F147"/>
  <c r="R48"/>
  <c r="N48"/>
  <c r="J48"/>
  <c r="J47"/>
  <c r="F48"/>
  <c r="P125"/>
  <c r="L125"/>
  <c r="I125"/>
  <c r="H125"/>
  <c r="V192" l="1"/>
  <c r="V48"/>
  <c r="V147"/>
  <c r="F101"/>
  <c r="S63"/>
  <c r="O63"/>
  <c r="J65"/>
  <c r="J67"/>
  <c r="J68"/>
  <c r="J69"/>
  <c r="J70"/>
  <c r="J71"/>
  <c r="J72"/>
  <c r="J73"/>
  <c r="J74"/>
  <c r="R73"/>
  <c r="N73"/>
  <c r="F73"/>
  <c r="T182"/>
  <c r="U182"/>
  <c r="S182"/>
  <c r="R186"/>
  <c r="P182"/>
  <c r="Q182"/>
  <c r="O182"/>
  <c r="L182"/>
  <c r="M182"/>
  <c r="K182"/>
  <c r="H182"/>
  <c r="I182"/>
  <c r="G182"/>
  <c r="N186"/>
  <c r="J186"/>
  <c r="F186"/>
  <c r="L15"/>
  <c r="M15"/>
  <c r="K15"/>
  <c r="V45" l="1"/>
  <c r="V186"/>
  <c r="V73"/>
  <c r="R182"/>
  <c r="J182"/>
  <c r="L33"/>
  <c r="M33"/>
  <c r="K33"/>
  <c r="J35"/>
  <c r="J31"/>
  <c r="J32"/>
  <c r="K29"/>
  <c r="J24"/>
  <c r="J25"/>
  <c r="J26"/>
  <c r="J27"/>
  <c r="J28"/>
  <c r="J23"/>
  <c r="F23"/>
  <c r="L21"/>
  <c r="M21"/>
  <c r="K21"/>
  <c r="J19"/>
  <c r="J20"/>
  <c r="J17"/>
  <c r="F17"/>
  <c r="J15"/>
  <c r="V23" l="1"/>
  <c r="V17"/>
  <c r="J21"/>
  <c r="J33"/>
  <c r="K13"/>
  <c r="K37"/>
  <c r="J110"/>
  <c r="J108"/>
  <c r="F108"/>
  <c r="L120"/>
  <c r="M120"/>
  <c r="K120"/>
  <c r="V108" l="1"/>
  <c r="J122"/>
  <c r="J123"/>
  <c r="J117"/>
  <c r="J120"/>
  <c r="I120"/>
  <c r="R103" l="1"/>
  <c r="N103"/>
  <c r="F103"/>
  <c r="V103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3"/>
  <c r="N143"/>
  <c r="F143"/>
  <c r="V143" s="1"/>
  <c r="T130"/>
  <c r="U130"/>
  <c r="S130"/>
  <c r="P130"/>
  <c r="Q130"/>
  <c r="O130"/>
  <c r="H130"/>
  <c r="I130"/>
  <c r="K130"/>
  <c r="L130"/>
  <c r="M130"/>
  <c r="G130"/>
  <c r="F132"/>
  <c r="V132" s="1"/>
  <c r="N132"/>
  <c r="R132"/>
  <c r="T125"/>
  <c r="U125"/>
  <c r="S125"/>
  <c r="Q125"/>
  <c r="O125"/>
  <c r="G125"/>
  <c r="N127"/>
  <c r="F127"/>
  <c r="V127" s="1"/>
  <c r="U120"/>
  <c r="T120"/>
  <c r="S120"/>
  <c r="Q120"/>
  <c r="P120"/>
  <c r="O120"/>
  <c r="R123"/>
  <c r="R122"/>
  <c r="N123"/>
  <c r="N122"/>
  <c r="G120"/>
  <c r="H120"/>
  <c r="F123"/>
  <c r="V123" s="1"/>
  <c r="F122"/>
  <c r="V122" s="1"/>
  <c r="T101"/>
  <c r="U101"/>
  <c r="S101"/>
  <c r="P101"/>
  <c r="Q101"/>
  <c r="T97"/>
  <c r="U97"/>
  <c r="S97"/>
  <c r="P97"/>
  <c r="Q97"/>
  <c r="O97"/>
  <c r="G97"/>
  <c r="R99"/>
  <c r="N99"/>
  <c r="F99"/>
  <c r="V99" s="1"/>
  <c r="H33"/>
  <c r="I33"/>
  <c r="G33"/>
  <c r="P33"/>
  <c r="Q33"/>
  <c r="O33"/>
  <c r="T33"/>
  <c r="U33"/>
  <c r="S33"/>
  <c r="R35"/>
  <c r="N35"/>
  <c r="F35"/>
  <c r="V35" s="1"/>
  <c r="R153"/>
  <c r="N153"/>
  <c r="F153"/>
  <c r="V153" s="1"/>
  <c r="R150"/>
  <c r="R151"/>
  <c r="N151"/>
  <c r="N150"/>
  <c r="F150"/>
  <c r="V150" s="1"/>
  <c r="F151"/>
  <c r="V151" s="1"/>
  <c r="R146"/>
  <c r="F146"/>
  <c r="V146" s="1"/>
  <c r="N146"/>
  <c r="F148"/>
  <c r="J148"/>
  <c r="V148" s="1"/>
  <c r="N148"/>
  <c r="R148"/>
  <c r="T134"/>
  <c r="U134"/>
  <c r="S134"/>
  <c r="P134"/>
  <c r="Q134"/>
  <c r="H134"/>
  <c r="I134"/>
  <c r="R136"/>
  <c r="N136"/>
  <c r="F136"/>
  <c r="V136" s="1"/>
  <c r="R117"/>
  <c r="N117"/>
  <c r="F117"/>
  <c r="V117" s="1"/>
  <c r="F118"/>
  <c r="J118"/>
  <c r="N118"/>
  <c r="R118"/>
  <c r="R110"/>
  <c r="N110"/>
  <c r="F110"/>
  <c r="V110" s="1"/>
  <c r="T63"/>
  <c r="U63"/>
  <c r="P63"/>
  <c r="Q63"/>
  <c r="R74"/>
  <c r="N74"/>
  <c r="F74"/>
  <c r="V74" s="1"/>
  <c r="R83"/>
  <c r="R84"/>
  <c r="R85"/>
  <c r="N83"/>
  <c r="N84"/>
  <c r="N85"/>
  <c r="F83"/>
  <c r="V83" s="1"/>
  <c r="F84"/>
  <c r="V84" s="1"/>
  <c r="F85"/>
  <c r="V85" s="1"/>
  <c r="H79"/>
  <c r="I79"/>
  <c r="G79"/>
  <c r="P79"/>
  <c r="Q79"/>
  <c r="T79"/>
  <c r="S79"/>
  <c r="R81"/>
  <c r="F81"/>
  <c r="V81" s="1"/>
  <c r="N81"/>
  <c r="R78"/>
  <c r="N78"/>
  <c r="F78"/>
  <c r="V78" s="1"/>
  <c r="R71"/>
  <c r="N71"/>
  <c r="F71"/>
  <c r="V71" s="1"/>
  <c r="R68"/>
  <c r="N68"/>
  <c r="F68"/>
  <c r="V68" s="1"/>
  <c r="R67"/>
  <c r="N67"/>
  <c r="F67"/>
  <c r="V67" s="1"/>
  <c r="R19"/>
  <c r="R20"/>
  <c r="N19"/>
  <c r="N20"/>
  <c r="F19"/>
  <c r="V19" s="1"/>
  <c r="F20"/>
  <c r="V20" s="1"/>
  <c r="M97"/>
  <c r="L104"/>
  <c r="L101" s="1"/>
  <c r="M104"/>
  <c r="S90"/>
  <c r="T90"/>
  <c r="O90"/>
  <c r="P90"/>
  <c r="O37"/>
  <c r="P37"/>
  <c r="S37"/>
  <c r="T37"/>
  <c r="L37"/>
  <c r="M37"/>
  <c r="F15" l="1"/>
  <c r="H96"/>
  <c r="V118"/>
  <c r="J101"/>
  <c r="V101" s="1"/>
  <c r="F106"/>
  <c r="I96"/>
  <c r="F21"/>
  <c r="V21" s="1"/>
  <c r="N21"/>
  <c r="R33"/>
  <c r="R21"/>
  <c r="F120"/>
  <c r="V120" s="1"/>
  <c r="R120"/>
  <c r="N120"/>
  <c r="F33"/>
  <c r="V33" s="1"/>
  <c r="N33"/>
  <c r="J100"/>
  <c r="J104"/>
  <c r="J37"/>
  <c r="L112"/>
  <c r="L111" s="1"/>
  <c r="M125" l="1"/>
  <c r="R129" l="1"/>
  <c r="N129"/>
  <c r="J129"/>
  <c r="F129"/>
  <c r="V129" l="1"/>
  <c r="P172"/>
  <c r="O172"/>
  <c r="F61"/>
  <c r="V61" s="1"/>
  <c r="N61"/>
  <c r="R61"/>
  <c r="F72" l="1"/>
  <c r="V72" s="1"/>
  <c r="N72"/>
  <c r="R72"/>
  <c r="G54"/>
  <c r="L51" l="1"/>
  <c r="K51"/>
  <c r="G51"/>
  <c r="Q172" l="1"/>
  <c r="T172"/>
  <c r="U172"/>
  <c r="S172"/>
  <c r="R174"/>
  <c r="R175"/>
  <c r="R176"/>
  <c r="R177"/>
  <c r="R179"/>
  <c r="N174"/>
  <c r="N175"/>
  <c r="N176"/>
  <c r="N177"/>
  <c r="N179"/>
  <c r="J174"/>
  <c r="J175"/>
  <c r="J176"/>
  <c r="J177"/>
  <c r="J179"/>
  <c r="H172"/>
  <c r="I172"/>
  <c r="F174"/>
  <c r="F175"/>
  <c r="F176"/>
  <c r="F177"/>
  <c r="F179"/>
  <c r="G165"/>
  <c r="T161"/>
  <c r="U161"/>
  <c r="S161"/>
  <c r="P161"/>
  <c r="Q161"/>
  <c r="O161"/>
  <c r="L161"/>
  <c r="M161"/>
  <c r="K161"/>
  <c r="H161"/>
  <c r="I161"/>
  <c r="G161"/>
  <c r="R163"/>
  <c r="N163"/>
  <c r="J163"/>
  <c r="F163"/>
  <c r="R144"/>
  <c r="N144"/>
  <c r="J144"/>
  <c r="F144"/>
  <c r="K125"/>
  <c r="J125" s="1"/>
  <c r="N138"/>
  <c r="R138"/>
  <c r="J138"/>
  <c r="F138"/>
  <c r="R128"/>
  <c r="N128"/>
  <c r="J128"/>
  <c r="F128"/>
  <c r="T112"/>
  <c r="T111" s="1"/>
  <c r="U112"/>
  <c r="U111" s="1"/>
  <c r="S112"/>
  <c r="S111" s="1"/>
  <c r="P112"/>
  <c r="P111" s="1"/>
  <c r="Q112"/>
  <c r="Q111" s="1"/>
  <c r="O112"/>
  <c r="O111" s="1"/>
  <c r="R114"/>
  <c r="M112"/>
  <c r="K112"/>
  <c r="K111" s="1"/>
  <c r="H112"/>
  <c r="H111" s="1"/>
  <c r="I112"/>
  <c r="I111" s="1"/>
  <c r="G112"/>
  <c r="G111" s="1"/>
  <c r="R108"/>
  <c r="N108"/>
  <c r="R100"/>
  <c r="N100"/>
  <c r="L96"/>
  <c r="K97"/>
  <c r="K96" s="1"/>
  <c r="F100"/>
  <c r="V100" s="1"/>
  <c r="T93"/>
  <c r="U93"/>
  <c r="S93"/>
  <c r="U90"/>
  <c r="Q90"/>
  <c r="R92"/>
  <c r="N92"/>
  <c r="J92"/>
  <c r="L90"/>
  <c r="M90"/>
  <c r="K90"/>
  <c r="H90"/>
  <c r="I90"/>
  <c r="G90"/>
  <c r="F92"/>
  <c r="O51"/>
  <c r="T51"/>
  <c r="S51"/>
  <c r="P51"/>
  <c r="V144" l="1"/>
  <c r="V163"/>
  <c r="V176"/>
  <c r="V177"/>
  <c r="V179"/>
  <c r="V174"/>
  <c r="V92"/>
  <c r="V128"/>
  <c r="V138"/>
  <c r="V175"/>
  <c r="J63"/>
  <c r="N161"/>
  <c r="F161"/>
  <c r="J161"/>
  <c r="U96"/>
  <c r="G96"/>
  <c r="Q96"/>
  <c r="U89"/>
  <c r="T89"/>
  <c r="S89"/>
  <c r="N63"/>
  <c r="F56"/>
  <c r="V56" s="1"/>
  <c r="R47"/>
  <c r="R45" s="1"/>
  <c r="R58"/>
  <c r="R59"/>
  <c r="N58"/>
  <c r="N59"/>
  <c r="F58"/>
  <c r="V58" s="1"/>
  <c r="F59"/>
  <c r="V59" s="1"/>
  <c r="F60"/>
  <c r="V60" s="1"/>
  <c r="N60"/>
  <c r="R60"/>
  <c r="T54"/>
  <c r="U54"/>
  <c r="S54"/>
  <c r="P54"/>
  <c r="Q54"/>
  <c r="O54"/>
  <c r="H54"/>
  <c r="I54"/>
  <c r="K54"/>
  <c r="L54"/>
  <c r="M54"/>
  <c r="H51"/>
  <c r="I51"/>
  <c r="R56"/>
  <c r="R57"/>
  <c r="N56"/>
  <c r="N57"/>
  <c r="F57"/>
  <c r="V57" s="1"/>
  <c r="V161" l="1"/>
  <c r="F51"/>
  <c r="F54"/>
  <c r="R54"/>
  <c r="J54"/>
  <c r="N54"/>
  <c r="V54" l="1"/>
  <c r="G29"/>
  <c r="G13" s="1"/>
  <c r="F154" l="1"/>
  <c r="J154"/>
  <c r="N154"/>
  <c r="R154"/>
  <c r="V154" l="1"/>
  <c r="F31"/>
  <c r="V31" s="1"/>
  <c r="H29"/>
  <c r="H13" s="1"/>
  <c r="P93" l="1"/>
  <c r="P89" s="1"/>
  <c r="Q93"/>
  <c r="Q89" s="1"/>
  <c r="O93"/>
  <c r="O89" s="1"/>
  <c r="L89"/>
  <c r="M89"/>
  <c r="K89"/>
  <c r="H93"/>
  <c r="H89" s="1"/>
  <c r="I93"/>
  <c r="I89" s="1"/>
  <c r="F95"/>
  <c r="V95" s="1"/>
  <c r="N95"/>
  <c r="R95"/>
  <c r="G93" l="1"/>
  <c r="G89" s="1"/>
  <c r="F69" l="1"/>
  <c r="V69" s="1"/>
  <c r="N69"/>
  <c r="R69"/>
  <c r="F149" l="1"/>
  <c r="J149"/>
  <c r="N149"/>
  <c r="R149"/>
  <c r="U168"/>
  <c r="Q168"/>
  <c r="L168"/>
  <c r="M168"/>
  <c r="K168"/>
  <c r="I168"/>
  <c r="F170"/>
  <c r="J170"/>
  <c r="N170"/>
  <c r="R170"/>
  <c r="V149" l="1"/>
  <c r="V170"/>
  <c r="T168"/>
  <c r="O168"/>
  <c r="S168"/>
  <c r="P168"/>
  <c r="H168"/>
  <c r="F168" l="1"/>
  <c r="F104" l="1"/>
  <c r="V104" s="1"/>
  <c r="R191"/>
  <c r="R190"/>
  <c r="R185"/>
  <c r="R184"/>
  <c r="R180"/>
  <c r="R171"/>
  <c r="R167"/>
  <c r="R160"/>
  <c r="R159"/>
  <c r="R158"/>
  <c r="R152"/>
  <c r="R145"/>
  <c r="R139"/>
  <c r="R137"/>
  <c r="R133"/>
  <c r="R104"/>
  <c r="R88"/>
  <c r="R82"/>
  <c r="R77"/>
  <c r="R70"/>
  <c r="R65"/>
  <c r="R53"/>
  <c r="R44"/>
  <c r="R43"/>
  <c r="R40"/>
  <c r="R39"/>
  <c r="R32"/>
  <c r="R31"/>
  <c r="R28"/>
  <c r="R27"/>
  <c r="R26"/>
  <c r="R25"/>
  <c r="R24"/>
  <c r="R23"/>
  <c r="U188"/>
  <c r="U187" s="1"/>
  <c r="U181"/>
  <c r="U165"/>
  <c r="U156"/>
  <c r="U86"/>
  <c r="U79"/>
  <c r="U75"/>
  <c r="U51"/>
  <c r="U41"/>
  <c r="U37"/>
  <c r="U29"/>
  <c r="U13" s="1"/>
  <c r="N191"/>
  <c r="N190"/>
  <c r="N185"/>
  <c r="N184"/>
  <c r="N180"/>
  <c r="N171"/>
  <c r="N167"/>
  <c r="N160"/>
  <c r="N159"/>
  <c r="N158"/>
  <c r="N152"/>
  <c r="N145"/>
  <c r="N139"/>
  <c r="N137"/>
  <c r="N133"/>
  <c r="N114"/>
  <c r="N104"/>
  <c r="N88"/>
  <c r="N82"/>
  <c r="N77"/>
  <c r="N70"/>
  <c r="N65"/>
  <c r="N53"/>
  <c r="N47"/>
  <c r="N45" s="1"/>
  <c r="N44"/>
  <c r="N43"/>
  <c r="N40"/>
  <c r="N39"/>
  <c r="N32"/>
  <c r="N31"/>
  <c r="N28"/>
  <c r="N27"/>
  <c r="N26"/>
  <c r="N25"/>
  <c r="N24"/>
  <c r="N23"/>
  <c r="Q188"/>
  <c r="Q187" s="1"/>
  <c r="Q181"/>
  <c r="Q165"/>
  <c r="Q156"/>
  <c r="Q86"/>
  <c r="Q75"/>
  <c r="Q51"/>
  <c r="Q41"/>
  <c r="Q37"/>
  <c r="Q29"/>
  <c r="Q13" s="1"/>
  <c r="J191"/>
  <c r="J190"/>
  <c r="M188"/>
  <c r="M187" s="1"/>
  <c r="L188"/>
  <c r="L187" s="1"/>
  <c r="K188"/>
  <c r="J185"/>
  <c r="J184"/>
  <c r="M181"/>
  <c r="L181"/>
  <c r="K181"/>
  <c r="J180"/>
  <c r="J171"/>
  <c r="J167"/>
  <c r="M165"/>
  <c r="L165"/>
  <c r="K165"/>
  <c r="J160"/>
  <c r="J159"/>
  <c r="J158"/>
  <c r="M156"/>
  <c r="M140" s="1"/>
  <c r="L156"/>
  <c r="L140" s="1"/>
  <c r="K156"/>
  <c r="K140" s="1"/>
  <c r="J152"/>
  <c r="J145"/>
  <c r="J139"/>
  <c r="J137"/>
  <c r="M134"/>
  <c r="L134"/>
  <c r="J133"/>
  <c r="M111"/>
  <c r="J111" s="1"/>
  <c r="J114"/>
  <c r="M86"/>
  <c r="L86"/>
  <c r="K86"/>
  <c r="M79"/>
  <c r="L79"/>
  <c r="M75"/>
  <c r="L75"/>
  <c r="K75"/>
  <c r="M51"/>
  <c r="M41"/>
  <c r="L41"/>
  <c r="K41"/>
  <c r="M29"/>
  <c r="M13" s="1"/>
  <c r="L29"/>
  <c r="F24"/>
  <c r="V24" s="1"/>
  <c r="F25"/>
  <c r="V25" s="1"/>
  <c r="F26"/>
  <c r="V26" s="1"/>
  <c r="F27"/>
  <c r="V27" s="1"/>
  <c r="F28"/>
  <c r="V28" s="1"/>
  <c r="F32"/>
  <c r="V32" s="1"/>
  <c r="F39"/>
  <c r="V39" s="1"/>
  <c r="F40"/>
  <c r="V40" s="1"/>
  <c r="F43"/>
  <c r="V43" s="1"/>
  <c r="F44"/>
  <c r="V44" s="1"/>
  <c r="F47"/>
  <c r="V47" s="1"/>
  <c r="F53"/>
  <c r="V53" s="1"/>
  <c r="F65"/>
  <c r="V65" s="1"/>
  <c r="F70"/>
  <c r="V70" s="1"/>
  <c r="F77"/>
  <c r="V77" s="1"/>
  <c r="F82"/>
  <c r="V82" s="1"/>
  <c r="F88"/>
  <c r="V88" s="1"/>
  <c r="F114"/>
  <c r="F133"/>
  <c r="F137"/>
  <c r="F139"/>
  <c r="F145"/>
  <c r="F152"/>
  <c r="F158"/>
  <c r="F159"/>
  <c r="F160"/>
  <c r="F167"/>
  <c r="F171"/>
  <c r="F180"/>
  <c r="F184"/>
  <c r="F185"/>
  <c r="I188"/>
  <c r="I187" s="1"/>
  <c r="I181"/>
  <c r="I165"/>
  <c r="I156"/>
  <c r="I140" s="1"/>
  <c r="I86"/>
  <c r="I75"/>
  <c r="I41"/>
  <c r="I37"/>
  <c r="I29"/>
  <c r="I13" s="1"/>
  <c r="K187" l="1"/>
  <c r="J187" s="1"/>
  <c r="J188"/>
  <c r="V139"/>
  <c r="V160"/>
  <c r="V167"/>
  <c r="V191"/>
  <c r="J130"/>
  <c r="V133"/>
  <c r="V137"/>
  <c r="V159"/>
  <c r="V185"/>
  <c r="V190"/>
  <c r="V152"/>
  <c r="V158"/>
  <c r="V180"/>
  <c r="V184"/>
  <c r="V114"/>
  <c r="V145"/>
  <c r="V171"/>
  <c r="L62"/>
  <c r="J106"/>
  <c r="V106" s="1"/>
  <c r="M96"/>
  <c r="J96" s="1"/>
  <c r="M62"/>
  <c r="L13"/>
  <c r="J29"/>
  <c r="K62"/>
  <c r="I62"/>
  <c r="Q62"/>
  <c r="U62"/>
  <c r="Q140"/>
  <c r="M36"/>
  <c r="Q36"/>
  <c r="L36"/>
  <c r="I36"/>
  <c r="K36"/>
  <c r="U36"/>
  <c r="K164"/>
  <c r="R63"/>
  <c r="I164"/>
  <c r="Q164"/>
  <c r="M164"/>
  <c r="L164"/>
  <c r="U164"/>
  <c r="M124"/>
  <c r="U124"/>
  <c r="J86"/>
  <c r="Q124"/>
  <c r="J97"/>
  <c r="J156"/>
  <c r="I124"/>
  <c r="J90"/>
  <c r="J112"/>
  <c r="J51"/>
  <c r="V51" s="1"/>
  <c r="L124"/>
  <c r="J134"/>
  <c r="J168"/>
  <c r="V168" s="1"/>
  <c r="J141"/>
  <c r="K124"/>
  <c r="J79"/>
  <c r="J75"/>
  <c r="J41"/>
  <c r="J165"/>
  <c r="I12" l="1"/>
  <c r="M12"/>
  <c r="K12"/>
  <c r="Q12"/>
  <c r="L12"/>
  <c r="J62"/>
  <c r="J36"/>
  <c r="J164"/>
  <c r="J124"/>
  <c r="J181"/>
  <c r="J89"/>
  <c r="J140"/>
  <c r="J12" l="1"/>
  <c r="T188" l="1"/>
  <c r="T187" s="1"/>
  <c r="S188"/>
  <c r="S187" s="1"/>
  <c r="T181"/>
  <c r="S181"/>
  <c r="T165"/>
  <c r="S165"/>
  <c r="T156"/>
  <c r="S156"/>
  <c r="T96"/>
  <c r="S96"/>
  <c r="T86"/>
  <c r="S86"/>
  <c r="T75"/>
  <c r="S75"/>
  <c r="T41"/>
  <c r="S41"/>
  <c r="T29"/>
  <c r="T13" s="1"/>
  <c r="S29"/>
  <c r="S13" s="1"/>
  <c r="P188"/>
  <c r="P187" s="1"/>
  <c r="O188"/>
  <c r="O187" s="1"/>
  <c r="P181"/>
  <c r="O181"/>
  <c r="P165"/>
  <c r="O165"/>
  <c r="P156"/>
  <c r="O156"/>
  <c r="P96"/>
  <c r="O96"/>
  <c r="P86"/>
  <c r="O86"/>
  <c r="P75"/>
  <c r="O75"/>
  <c r="P41"/>
  <c r="O41"/>
  <c r="P29"/>
  <c r="P13" s="1"/>
  <c r="O29"/>
  <c r="O13" s="1"/>
  <c r="H188"/>
  <c r="F188" s="1"/>
  <c r="G181"/>
  <c r="H165"/>
  <c r="G156"/>
  <c r="G140" s="1"/>
  <c r="H156"/>
  <c r="H140" s="1"/>
  <c r="G86"/>
  <c r="H86"/>
  <c r="G75"/>
  <c r="H75"/>
  <c r="G41"/>
  <c r="H37"/>
  <c r="G62" l="1"/>
  <c r="N96"/>
  <c r="H187"/>
  <c r="F187" s="1"/>
  <c r="V188"/>
  <c r="R181"/>
  <c r="O62"/>
  <c r="T62"/>
  <c r="P62"/>
  <c r="S62"/>
  <c r="H62"/>
  <c r="F140"/>
  <c r="V140" s="1"/>
  <c r="O140"/>
  <c r="P140"/>
  <c r="T36"/>
  <c r="P36"/>
  <c r="O36"/>
  <c r="S36"/>
  <c r="R112"/>
  <c r="O164"/>
  <c r="G164"/>
  <c r="H164"/>
  <c r="P164"/>
  <c r="T164"/>
  <c r="S164"/>
  <c r="R172"/>
  <c r="R15"/>
  <c r="R29"/>
  <c r="R37"/>
  <c r="R51"/>
  <c r="R75"/>
  <c r="R86"/>
  <c r="R90"/>
  <c r="R97"/>
  <c r="R125"/>
  <c r="R165"/>
  <c r="R41"/>
  <c r="R79"/>
  <c r="R93"/>
  <c r="R101"/>
  <c r="R115"/>
  <c r="R130"/>
  <c r="R141"/>
  <c r="R156"/>
  <c r="R168"/>
  <c r="R134"/>
  <c r="R106"/>
  <c r="R188"/>
  <c r="N101"/>
  <c r="F172"/>
  <c r="V172" s="1"/>
  <c r="N106"/>
  <c r="N112"/>
  <c r="N188"/>
  <c r="N15"/>
  <c r="N29"/>
  <c r="N37"/>
  <c r="N51"/>
  <c r="N75"/>
  <c r="N86"/>
  <c r="N90"/>
  <c r="N97"/>
  <c r="N125"/>
  <c r="N134"/>
  <c r="N165"/>
  <c r="N182"/>
  <c r="N41"/>
  <c r="N79"/>
  <c r="N93"/>
  <c r="N115"/>
  <c r="N130"/>
  <c r="N141"/>
  <c r="N156"/>
  <c r="N168"/>
  <c r="N172"/>
  <c r="F112"/>
  <c r="V112" s="1"/>
  <c r="F86"/>
  <c r="V86" s="1"/>
  <c r="F97"/>
  <c r="V97" s="1"/>
  <c r="F125"/>
  <c r="V125" s="1"/>
  <c r="F115"/>
  <c r="V115" s="1"/>
  <c r="F165"/>
  <c r="V165" s="1"/>
  <c r="F134"/>
  <c r="V134" s="1"/>
  <c r="F75"/>
  <c r="V75" s="1"/>
  <c r="F156"/>
  <c r="V156" s="1"/>
  <c r="P124"/>
  <c r="T124"/>
  <c r="H124"/>
  <c r="S124"/>
  <c r="O124"/>
  <c r="G37"/>
  <c r="G36" s="1"/>
  <c r="F29"/>
  <c r="V29" s="1"/>
  <c r="H41"/>
  <c r="F41" s="1"/>
  <c r="V41" s="1"/>
  <c r="F90"/>
  <c r="V90" s="1"/>
  <c r="F93"/>
  <c r="V93" s="1"/>
  <c r="H181"/>
  <c r="F79"/>
  <c r="V79" s="1"/>
  <c r="F62" l="1"/>
  <c r="V62" s="1"/>
  <c r="P12"/>
  <c r="O12"/>
  <c r="V15"/>
  <c r="F164"/>
  <c r="V164" s="1"/>
  <c r="N164"/>
  <c r="H36"/>
  <c r="H12" s="1"/>
  <c r="F37"/>
  <c r="V37" s="1"/>
  <c r="N111"/>
  <c r="R96"/>
  <c r="R164"/>
  <c r="R13"/>
  <c r="R187"/>
  <c r="R111"/>
  <c r="R62"/>
  <c r="N89"/>
  <c r="N13"/>
  <c r="R89"/>
  <c r="R124"/>
  <c r="N187"/>
  <c r="N140"/>
  <c r="R36"/>
  <c r="N124"/>
  <c r="F96"/>
  <c r="V96" s="1"/>
  <c r="N36"/>
  <c r="N181"/>
  <c r="N62"/>
  <c r="F63"/>
  <c r="V63" s="1"/>
  <c r="F141"/>
  <c r="V141" s="1"/>
  <c r="F181"/>
  <c r="V181" s="1"/>
  <c r="V187"/>
  <c r="G124"/>
  <c r="F124" s="1"/>
  <c r="V124" s="1"/>
  <c r="F130"/>
  <c r="V130" s="1"/>
  <c r="F111"/>
  <c r="V111" s="1"/>
  <c r="F182"/>
  <c r="V182" s="1"/>
  <c r="F89"/>
  <c r="V89" s="1"/>
  <c r="G12" l="1"/>
  <c r="N12"/>
  <c r="F36"/>
  <c r="V36" s="1"/>
  <c r="F13"/>
  <c r="F12" l="1"/>
  <c r="V13"/>
  <c r="V12" l="1"/>
  <c r="S140"/>
  <c r="S12" s="1"/>
  <c r="R161" l="1"/>
  <c r="U140"/>
  <c r="U12" s="1"/>
  <c r="T140"/>
  <c r="T12" s="1"/>
  <c r="R12" l="1"/>
  <c r="R140"/>
</calcChain>
</file>

<file path=xl/sharedStrings.xml><?xml version="1.0" encoding="utf-8"?>
<sst xmlns="http://schemas.openxmlformats.org/spreadsheetml/2006/main" count="707" uniqueCount="349">
  <si>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</si>
  <si>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</si>
  <si>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</si>
  <si>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</si>
  <si>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</si>
  <si>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</si>
  <si>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</si>
  <si>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</si>
  <si>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</si>
  <si>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</si>
  <si>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</si>
  <si>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</si>
  <si>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</si>
  <si>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</si>
  <si>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</si>
  <si>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</si>
  <si>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</si>
  <si>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</si>
  <si>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</si>
  <si>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</si>
  <si>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</si>
  <si>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</si>
  <si>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</si>
  <si>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</si>
  <si>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</si>
  <si>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</si>
  <si>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</si>
  <si>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</si>
  <si>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</si>
  <si>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</si>
  <si>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</si>
  <si>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</si>
  <si>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</si>
  <si>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</si>
  <si>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</si>
  <si>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</si>
  <si>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</si>
  <si>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</si>
  <si>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</si>
  <si>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</si>
  <si>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</si>
  <si>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</si>
  <si>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</si>
  <si>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</si>
  <si>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</si>
  <si>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</si>
  <si>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</si>
  <si>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</si>
  <si>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</si>
  <si>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</si>
  <si>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</si>
  <si>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</si>
  <si>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</si>
  <si>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</si>
  <si>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</si>
  <si>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</si>
  <si>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</si>
  <si>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</si>
  <si>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</si>
  <si>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</si>
  <si>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</si>
  <si>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</si>
  <si>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</si>
  <si>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</si>
  <si>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</si>
  <si>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</si>
  <si>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</si>
  <si>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</si>
  <si>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</si>
  <si>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</si>
  <si>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</si>
  <si>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</si>
  <si>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</si>
  <si>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</si>
  <si>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</si>
  <si>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</si>
  <si>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</si>
  <si>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</si>
  <si>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</si>
  <si>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</si>
  <si>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</si>
  <si>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</si>
  <si>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</si>
  <si>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</si>
  <si>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</si>
  <si>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</si>
  <si>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</si>
  <si>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</si>
  <si>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</si>
  <si>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</si>
  <si>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</si>
  <si>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</si>
  <si>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</si>
  <si>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</si>
  <si>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</si>
  <si>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</si>
  <si>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</si>
  <si>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</si>
  <si>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</si>
  <si>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</si>
  <si>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</si>
  <si>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</si>
  <si>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</si>
  <si>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</si>
  <si>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</si>
  <si>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</si>
  <si>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</si>
  <si>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</si>
  <si>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</si>
  <si>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</si>
  <si>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</si>
  <si>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</si>
  <si>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</si>
  <si>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</si>
  <si>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</si>
  <si>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</si>
  <si>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</si>
  <si>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</si>
  <si>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</si>
  <si>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</si>
  <si>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</si>
  <si>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</si>
  <si>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</si>
  <si>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</si>
  <si>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</si>
  <si>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</si>
  <si>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</si>
  <si>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</si>
  <si>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</si>
  <si>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</si>
  <si>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</si>
  <si>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</si>
  <si>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</si>
  <si>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</si>
  <si>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</si>
  <si>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</si>
  <si>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</si>
  <si>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</si>
  <si>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</si>
  <si>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</si>
  <si>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</si>
  <si>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</si>
  <si>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</si>
  <si>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</si>
  <si>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</si>
  <si>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</si>
  <si>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</si>
  <si>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</si>
  <si>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</si>
  <si>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</si>
  <si>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</si>
  <si>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</si>
  <si>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</si>
  <si>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</si>
  <si>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</si>
  <si>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</si>
  <si>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</si>
  <si>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</si>
  <si>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</si>
  <si>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</si>
  <si>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</si>
  <si>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</si>
  <si>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</si>
  <si>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</si>
  <si>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</si>
  <si>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</si>
  <si>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</si>
  <si>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</si>
  <si>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</si>
  <si>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</si>
  <si>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</si>
  <si>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</si>
  <si>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</si>
  <si>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</si>
  <si>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</si>
  <si>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</si>
  <si>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</si>
  <si>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</si>
  <si>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</si>
  <si>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</si>
  <si>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</si>
  <si>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</si>
  <si>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</si>
  <si>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</si>
  <si>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</si>
  <si>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</si>
  <si>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</si>
  <si>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</si>
  <si>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</si>
  <si>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</si>
  <si>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</si>
  <si>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</si>
  <si>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</si>
  <si>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</si>
  <si>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</si>
  <si>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</si>
  <si>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</si>
  <si>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</si>
  <si>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</si>
  <si>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</si>
  <si>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</si>
  <si>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</si>
  <si>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</si>
  <si>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</si>
  <si>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</si>
  <si>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</si>
  <si>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</si>
  <si>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</si>
  <si>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</si>
  <si>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</si>
  <si>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</si>
  <si>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</si>
  <si>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</si>
  <si>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</si>
  <si>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</si>
  <si>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</si>
  <si>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</si>
  <si>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</si>
  <si>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</si>
  <si>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</si>
  <si>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</si>
  <si>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</si>
  <si>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</si>
  <si>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</si>
  <si>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</si>
  <si>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</si>
  <si>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</si>
  <si>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</si>
  <si>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</si>
  <si>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</si>
  <si>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</si>
  <si>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</si>
  <si>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</si>
  <si>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</si>
  <si>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</si>
  <si>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</si>
  <si>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</si>
  <si>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</si>
  <si>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</si>
  <si>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</si>
  <si>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</si>
  <si>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</si>
  <si>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</si>
  <si>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</si>
  <si>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</si>
  <si>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</si>
  <si>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</si>
  <si>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</si>
  <si>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</si>
  <si>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</si>
  <si>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</si>
  <si>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</si>
  <si>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</si>
  <si>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</si>
  <si>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</si>
  <si>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</si>
  <si>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</si>
  <si>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</si>
  <si>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</si>
  <si>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</si>
  <si>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</si>
  <si>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</si>
  <si>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</si>
  <si>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</si>
  <si>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</si>
  <si>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</si>
  <si>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</si>
  <si>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</si>
  <si>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</si>
  <si>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</si>
  <si>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</si>
  <si>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</si>
  <si>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</si>
  <si>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</si>
  <si>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</si>
  <si>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</si>
  <si>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</si>
  <si>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</si>
  <si>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</si>
  <si>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</si>
  <si>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</si>
  <si>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</si>
  <si>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</si>
  <si>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</si>
  <si>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</si>
  <si>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</si>
  <si>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</si>
  <si>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</si>
  <si>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</si>
  <si>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</si>
  <si>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</si>
  <si>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</si>
  <si>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</si>
  <si>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</si>
  <si>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</si>
  <si>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</si>
  <si>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</si>
  <si>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</si>
  <si>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</si>
  <si>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</si>
  <si>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</si>
  <si>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</si>
  <si>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</si>
  <si>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</si>
  <si>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</si>
  <si>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</si>
  <si>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</si>
  <si>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</si>
  <si>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</si>
  <si>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</si>
  <si>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</si>
  <si>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</si>
  <si>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</si>
  <si>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</si>
  <si>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</si>
  <si>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</si>
  <si>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</si>
  <si>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</si>
  <si>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</si>
  <si>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</si>
  <si>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</si>
  <si>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</si>
  <si>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</si>
  <si>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</si>
  <si>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</si>
  <si>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</si>
  <si>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</si>
  <si>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</si>
  <si>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</si>
  <si>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</si>
  <si>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</si>
  <si>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</si>
  <si>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</si>
  <si>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</si>
  <si>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</si>
  <si>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</si>
  <si>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</si>
  <si>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</si>
  <si>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</si>
  <si>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</si>
  <si>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</si>
  <si>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</si>
  <si>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</si>
  <si>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</si>
  <si>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</si>
  <si>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</si>
  <si>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01.08.2023</t>
  </si>
  <si>
    <t>19WF541370</t>
  </si>
  <si>
    <t>Реализация мероприятий по обеспечению доступа к воде питьевого качества населения сельских территорий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</si>
</sst>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0" fontId="7" fillId="0" borderId="4" xfId="0" applyFont="1" applyFill="1" applyBorder="1" applyAlignment="1">
      <alignment horizontal="center" vertical="top"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5"/>
  <sheetViews>
    <sheetView tabSelected="1" topLeftCell="A5" zoomScale="60" zoomScaleNormal="60" zoomScaleSheetLayoutView="75" workbookViewId="0">
      <pane xSplit="3" ySplit="6" topLeftCell="E11" activePane="bottomRight" state="frozen"/>
      <selection activeCell="A5" sqref="A5"/>
      <selection pane="topRight" activeCell="D5" sqref="D5"/>
      <selection pane="bottomLeft" activeCell="A11" sqref="A11"/>
      <selection pane="bottomRight" activeCell="J12" sqref="J12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8.710937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3.8554687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8.85546875" style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243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244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320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00" t="s">
        <v>346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</row>
    <row r="6" spans="1:28" ht="37.5" customHeigh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</row>
    <row r="7" spans="1:28">
      <c r="E7" s="4"/>
      <c r="G7" s="93"/>
      <c r="H7" s="93"/>
      <c r="J7" s="93"/>
      <c r="K7" s="93"/>
      <c r="L7" s="93"/>
      <c r="O7" s="93"/>
      <c r="S7" s="93"/>
      <c r="T7" s="76"/>
      <c r="U7" s="76" t="s">
        <v>145</v>
      </c>
    </row>
    <row r="8" spans="1:28" ht="16.5" customHeight="1">
      <c r="A8" s="101" t="s">
        <v>0</v>
      </c>
      <c r="B8" s="104" t="s">
        <v>1</v>
      </c>
      <c r="C8" s="101" t="s">
        <v>2</v>
      </c>
      <c r="D8" s="101" t="s">
        <v>3</v>
      </c>
      <c r="E8" s="101" t="s">
        <v>4</v>
      </c>
      <c r="F8" s="112" t="s">
        <v>144</v>
      </c>
      <c r="G8" s="113"/>
      <c r="H8" s="113"/>
      <c r="I8" s="113"/>
      <c r="J8" s="113"/>
      <c r="K8" s="113"/>
      <c r="L8" s="113"/>
      <c r="M8" s="114"/>
      <c r="N8" s="112" t="s">
        <v>176</v>
      </c>
      <c r="O8" s="113"/>
      <c r="P8" s="113"/>
      <c r="Q8" s="114"/>
      <c r="R8" s="115" t="s">
        <v>236</v>
      </c>
      <c r="S8" s="115"/>
      <c r="T8" s="115"/>
      <c r="U8" s="115"/>
      <c r="V8" s="117" t="s">
        <v>169</v>
      </c>
    </row>
    <row r="9" spans="1:28" ht="16.5" customHeight="1">
      <c r="A9" s="102"/>
      <c r="B9" s="105"/>
      <c r="C9" s="102"/>
      <c r="D9" s="102"/>
      <c r="E9" s="107"/>
      <c r="F9" s="109" t="s">
        <v>167</v>
      </c>
      <c r="G9" s="110"/>
      <c r="H9" s="110"/>
      <c r="I9" s="111"/>
      <c r="J9" s="109" t="s">
        <v>5</v>
      </c>
      <c r="K9" s="110"/>
      <c r="L9" s="110"/>
      <c r="M9" s="111"/>
      <c r="N9" s="109" t="s">
        <v>167</v>
      </c>
      <c r="O9" s="110"/>
      <c r="P9" s="110"/>
      <c r="Q9" s="111"/>
      <c r="R9" s="116" t="s">
        <v>167</v>
      </c>
      <c r="S9" s="116"/>
      <c r="T9" s="116"/>
      <c r="U9" s="116"/>
      <c r="V9" s="118"/>
    </row>
    <row r="10" spans="1:28" ht="92.25" customHeight="1">
      <c r="A10" s="103"/>
      <c r="B10" s="106"/>
      <c r="C10" s="103"/>
      <c r="D10" s="103"/>
      <c r="E10" s="108"/>
      <c r="F10" s="83" t="s">
        <v>6</v>
      </c>
      <c r="G10" s="99" t="s">
        <v>7</v>
      </c>
      <c r="H10" s="99" t="s">
        <v>8</v>
      </c>
      <c r="I10" s="99" t="s">
        <v>168</v>
      </c>
      <c r="J10" s="83" t="s">
        <v>6</v>
      </c>
      <c r="K10" s="99" t="s">
        <v>7</v>
      </c>
      <c r="L10" s="99" t="s">
        <v>8</v>
      </c>
      <c r="M10" s="99" t="s">
        <v>168</v>
      </c>
      <c r="N10" s="83" t="s">
        <v>6</v>
      </c>
      <c r="O10" s="99" t="s">
        <v>7</v>
      </c>
      <c r="P10" s="99" t="s">
        <v>8</v>
      </c>
      <c r="Q10" s="99" t="s">
        <v>166</v>
      </c>
      <c r="R10" s="83" t="s">
        <v>6</v>
      </c>
      <c r="S10" s="97" t="s">
        <v>7</v>
      </c>
      <c r="T10" s="97" t="s">
        <v>8</v>
      </c>
      <c r="U10" s="99" t="s">
        <v>166</v>
      </c>
      <c r="V10" s="119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99">
        <v>7</v>
      </c>
      <c r="H11" s="99">
        <v>8</v>
      </c>
      <c r="I11" s="99">
        <v>9</v>
      </c>
      <c r="J11" s="83">
        <v>10</v>
      </c>
      <c r="K11" s="99">
        <v>11</v>
      </c>
      <c r="L11" s="99">
        <v>12</v>
      </c>
      <c r="M11" s="99">
        <v>13</v>
      </c>
      <c r="N11" s="83">
        <v>10</v>
      </c>
      <c r="O11" s="99">
        <v>11</v>
      </c>
      <c r="P11" s="99">
        <v>12</v>
      </c>
      <c r="Q11" s="99">
        <v>13</v>
      </c>
      <c r="R11" s="83">
        <v>14</v>
      </c>
      <c r="S11" s="97">
        <v>15</v>
      </c>
      <c r="T11" s="97">
        <v>16</v>
      </c>
      <c r="U11" s="99">
        <v>17</v>
      </c>
      <c r="V11" s="6">
        <v>22</v>
      </c>
    </row>
    <row r="12" spans="1:28" ht="19.5">
      <c r="A12" s="10"/>
      <c r="B12" s="11" t="s">
        <v>10</v>
      </c>
      <c r="C12" s="9"/>
      <c r="D12" s="9"/>
      <c r="E12" s="9"/>
      <c r="F12" s="70">
        <f>G12+H12+I12</f>
        <v>19074335.199999999</v>
      </c>
      <c r="G12" s="70">
        <f>G13+G36+G62+G89+G96+G111+G124+G140+G164+G181+G187+G192</f>
        <v>6604440.5</v>
      </c>
      <c r="H12" s="70">
        <f t="shared" ref="H12:I12" si="0">H13+H36+H62+H89+H96+H111+H124+H140+H164+H181+H187+H192</f>
        <v>11682973.300000001</v>
      </c>
      <c r="I12" s="70">
        <f t="shared" si="0"/>
        <v>786921.4</v>
      </c>
      <c r="J12" s="72">
        <f>K12+L12+M12</f>
        <v>7556369.2999999998</v>
      </c>
      <c r="K12" s="72">
        <f>K13+K36+K62+K89+K96+K111+K124+K140+K164+K181+K187+K192</f>
        <v>2655240.9</v>
      </c>
      <c r="L12" s="72">
        <f t="shared" ref="L12:M12" si="1">L13+L36+L62+L89+L96+L111+L124+L140+L164+L181+L187+L192</f>
        <v>4469113</v>
      </c>
      <c r="M12" s="72">
        <f t="shared" si="1"/>
        <v>432015.4</v>
      </c>
      <c r="N12" s="70">
        <f>O12+P12+Q12</f>
        <v>12870644.1</v>
      </c>
      <c r="O12" s="70">
        <f>O13+O36+O62+O89+O96+O111+O124+O140+O164+O181+O187+O192</f>
        <v>4561845.5999999996</v>
      </c>
      <c r="P12" s="70">
        <f t="shared" ref="P12:Q12" si="2">P13+P36+P62+P89+P96+P111+P124+P140+P164+P181+P187+P192</f>
        <v>8007256.5999999996</v>
      </c>
      <c r="Q12" s="70">
        <f t="shared" si="2"/>
        <v>301541.90000000002</v>
      </c>
      <c r="R12" s="73">
        <f>S12+T12+U12</f>
        <v>7059269</v>
      </c>
      <c r="S12" s="73">
        <f>S13+S36+S62+S89+S96+S111+S124+S140+S164+S181+S187+S192</f>
        <v>2541989.1</v>
      </c>
      <c r="T12" s="73">
        <f>T13+T36+T62+T89+T96+T111+T124+T140+T164+T181+T187</f>
        <v>4226278.3</v>
      </c>
      <c r="U12" s="73">
        <f>U13+U36+U62+U89+U96+U111+U124+U140+U164+U181+U187</f>
        <v>291001.59999999998</v>
      </c>
      <c r="V12" s="12">
        <f>J12/F12</f>
        <v>0.39600000000000002</v>
      </c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0" si="3">G13+H13+I13</f>
        <v>858508.3</v>
      </c>
      <c r="G13" s="36">
        <f>G15+G29+G33+G21</f>
        <v>224442.3</v>
      </c>
      <c r="H13" s="36">
        <f t="shared" ref="H13" si="4">H15+H29+H33+H21</f>
        <v>615099.6</v>
      </c>
      <c r="I13" s="36">
        <f>I15+I29+I33+I21</f>
        <v>18966.400000000001</v>
      </c>
      <c r="J13" s="17">
        <f>K13+L13+M13</f>
        <v>424361.4</v>
      </c>
      <c r="K13" s="17">
        <f>K15+K21+K29+K33</f>
        <v>133025.70000000001</v>
      </c>
      <c r="L13" s="17">
        <f t="shared" ref="L13:M13" si="5">L15+L21+L29+L33</f>
        <v>277869.5</v>
      </c>
      <c r="M13" s="17">
        <f t="shared" si="5"/>
        <v>13466.2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79" si="10">J13/F13</f>
        <v>0.49399999999999999</v>
      </c>
      <c r="X13" s="91"/>
      <c r="Y13" s="91"/>
      <c r="Z13" s="91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311</v>
      </c>
      <c r="C15" s="21" t="s">
        <v>12</v>
      </c>
      <c r="D15" s="21" t="s">
        <v>12</v>
      </c>
      <c r="E15" s="21" t="s">
        <v>12</v>
      </c>
      <c r="F15" s="22">
        <f>G15+H15+I15</f>
        <v>49166.3</v>
      </c>
      <c r="G15" s="22">
        <f>SUM(G17:G20)</f>
        <v>491.9</v>
      </c>
      <c r="H15" s="22">
        <f>SUM(H17:H20)</f>
        <v>48674.400000000001</v>
      </c>
      <c r="I15" s="22">
        <f t="shared" ref="I15" si="11">SUM(I19:I20)</f>
        <v>0</v>
      </c>
      <c r="J15" s="22">
        <f>K15+L15+M15</f>
        <v>35995.5</v>
      </c>
      <c r="K15" s="22">
        <f>K17+K19+K20</f>
        <v>360</v>
      </c>
      <c r="L15" s="22">
        <f t="shared" ref="L15:M15" si="12">L17+L19+L20</f>
        <v>35635.5</v>
      </c>
      <c r="M15" s="22">
        <f t="shared" si="12"/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0.73199999999999998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2" ht="201.75" customHeight="1">
      <c r="A17" s="30"/>
      <c r="B17" s="94" t="s">
        <v>113</v>
      </c>
      <c r="C17" s="62" t="s">
        <v>195</v>
      </c>
      <c r="D17" s="63" t="s">
        <v>43</v>
      </c>
      <c r="E17" s="26" t="s">
        <v>114</v>
      </c>
      <c r="F17" s="22">
        <f>G17+H17+I17</f>
        <v>0</v>
      </c>
      <c r="G17" s="58">
        <v>0</v>
      </c>
      <c r="H17" s="58">
        <v>0</v>
      </c>
      <c r="I17" s="22"/>
      <c r="J17" s="22">
        <f>K17+L17+M17</f>
        <v>0</v>
      </c>
      <c r="K17" s="22"/>
      <c r="L17" s="22">
        <v>0</v>
      </c>
      <c r="M17" s="22"/>
      <c r="N17" s="22">
        <f t="shared" ref="N17:N28" si="17">O17+P17+Q17</f>
        <v>0</v>
      </c>
      <c r="O17" s="22"/>
      <c r="P17" s="22"/>
      <c r="Q17" s="22"/>
      <c r="R17" s="22">
        <f t="shared" ref="R17:R28" si="18">S17+T17+U17</f>
        <v>0</v>
      </c>
      <c r="S17" s="22"/>
      <c r="T17" s="22"/>
      <c r="U17" s="22"/>
      <c r="V17" s="29" t="e">
        <f t="shared" si="10"/>
        <v>#DIV/0!</v>
      </c>
    </row>
    <row r="18" spans="1:22" ht="69.75" customHeight="1">
      <c r="A18" s="30"/>
      <c r="B18" s="94" t="s">
        <v>333</v>
      </c>
      <c r="C18" s="62" t="s">
        <v>249</v>
      </c>
      <c r="D18" s="63" t="s">
        <v>250</v>
      </c>
      <c r="E18" s="26" t="s">
        <v>332</v>
      </c>
      <c r="F18" s="22">
        <f>G18+H18+I18</f>
        <v>12750.2</v>
      </c>
      <c r="G18" s="58">
        <v>127.6</v>
      </c>
      <c r="H18" s="58">
        <v>12622.6</v>
      </c>
      <c r="I18" s="22"/>
      <c r="J18" s="22">
        <f>K18+L18+M18</f>
        <v>0</v>
      </c>
      <c r="K18" s="22"/>
      <c r="L18" s="22"/>
      <c r="M18" s="22"/>
      <c r="N18" s="22">
        <f t="shared" si="17"/>
        <v>0</v>
      </c>
      <c r="O18" s="22"/>
      <c r="P18" s="22"/>
      <c r="Q18" s="22"/>
      <c r="R18" s="22">
        <f t="shared" si="18"/>
        <v>0</v>
      </c>
      <c r="S18" s="22"/>
      <c r="T18" s="22"/>
      <c r="U18" s="22"/>
      <c r="V18" s="29">
        <f t="shared" si="10"/>
        <v>0</v>
      </c>
    </row>
    <row r="19" spans="1:22" ht="87" customHeight="1">
      <c r="A19" s="30"/>
      <c r="B19" s="50" t="s">
        <v>247</v>
      </c>
      <c r="C19" s="26" t="s">
        <v>249</v>
      </c>
      <c r="D19" s="27" t="s">
        <v>250</v>
      </c>
      <c r="E19" s="26" t="s">
        <v>245</v>
      </c>
      <c r="F19" s="22">
        <f t="shared" ref="F19:F20" si="19">G19+H19+I19</f>
        <v>1642.1</v>
      </c>
      <c r="G19" s="58">
        <v>16.45</v>
      </c>
      <c r="H19" s="58">
        <v>1625.6</v>
      </c>
      <c r="I19" s="22"/>
      <c r="J19" s="22">
        <f t="shared" ref="J19:J20" si="20">K19+L19+M19</f>
        <v>1229.7</v>
      </c>
      <c r="K19" s="22">
        <v>12.3</v>
      </c>
      <c r="L19" s="22">
        <v>1217.4000000000001</v>
      </c>
      <c r="M19" s="22"/>
      <c r="N19" s="22">
        <f t="shared" si="17"/>
        <v>0</v>
      </c>
      <c r="O19" s="22"/>
      <c r="P19" s="22"/>
      <c r="Q19" s="22"/>
      <c r="R19" s="22">
        <f t="shared" si="18"/>
        <v>0</v>
      </c>
      <c r="S19" s="22"/>
      <c r="T19" s="22"/>
      <c r="U19" s="22"/>
      <c r="V19" s="29">
        <f t="shared" si="10"/>
        <v>0.749</v>
      </c>
    </row>
    <row r="20" spans="1:22" ht="80.25" customHeight="1">
      <c r="A20" s="30"/>
      <c r="B20" s="50" t="s">
        <v>248</v>
      </c>
      <c r="C20" s="26" t="s">
        <v>249</v>
      </c>
      <c r="D20" s="27" t="s">
        <v>250</v>
      </c>
      <c r="E20" s="26" t="s">
        <v>246</v>
      </c>
      <c r="F20" s="22">
        <f t="shared" si="19"/>
        <v>34774</v>
      </c>
      <c r="G20" s="58">
        <v>347.8</v>
      </c>
      <c r="H20" s="58">
        <v>34426.199999999997</v>
      </c>
      <c r="I20" s="22"/>
      <c r="J20" s="22">
        <f t="shared" si="20"/>
        <v>34765.800000000003</v>
      </c>
      <c r="K20" s="22">
        <v>347.7</v>
      </c>
      <c r="L20" s="22">
        <v>34418.1</v>
      </c>
      <c r="M20" s="22"/>
      <c r="N20" s="22">
        <f t="shared" si="17"/>
        <v>0</v>
      </c>
      <c r="O20" s="22"/>
      <c r="P20" s="22"/>
      <c r="Q20" s="22"/>
      <c r="R20" s="22">
        <f t="shared" si="18"/>
        <v>0</v>
      </c>
      <c r="S20" s="22"/>
      <c r="T20" s="22"/>
      <c r="U20" s="22"/>
      <c r="V20" s="29">
        <f t="shared" si="10"/>
        <v>1</v>
      </c>
    </row>
    <row r="21" spans="1:22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171034.1</v>
      </c>
      <c r="G21" s="22">
        <f>SUM(G23:G28)</f>
        <v>140472.1</v>
      </c>
      <c r="H21" s="22">
        <f t="shared" ref="H21:I21" si="21">SUM(H23:H28)</f>
        <v>11595.6</v>
      </c>
      <c r="I21" s="22">
        <f t="shared" si="21"/>
        <v>18966.400000000001</v>
      </c>
      <c r="J21" s="22">
        <f>K21+L21+M21</f>
        <v>116984</v>
      </c>
      <c r="K21" s="22">
        <f>K23+K24+K25+K26+K27+K28</f>
        <v>97157.6</v>
      </c>
      <c r="L21" s="22">
        <f t="shared" ref="L21:M21" si="22">L23+L24+L25+L26+L27+L28</f>
        <v>6360.2</v>
      </c>
      <c r="M21" s="22">
        <f t="shared" si="22"/>
        <v>13466.2</v>
      </c>
      <c r="N21" s="22">
        <f>O21+P21+Q21</f>
        <v>155689</v>
      </c>
      <c r="O21" s="22">
        <f>SUM(O23:O28)</f>
        <v>137538.5</v>
      </c>
      <c r="P21" s="22">
        <f t="shared" ref="P21:Q21" si="23">SUM(P23:P28)</f>
        <v>5229.7</v>
      </c>
      <c r="Q21" s="22">
        <f t="shared" si="23"/>
        <v>12920.8</v>
      </c>
      <c r="R21" s="22">
        <f t="shared" si="18"/>
        <v>149903.4</v>
      </c>
      <c r="S21" s="22">
        <f>SUM(S23:S28)</f>
        <v>137538.5</v>
      </c>
      <c r="T21" s="22">
        <f t="shared" ref="T21:U21" si="24">SUM(T23:T28)</f>
        <v>0</v>
      </c>
      <c r="U21" s="22">
        <f t="shared" si="24"/>
        <v>12364.9</v>
      </c>
      <c r="V21" s="29">
        <f t="shared" si="10"/>
        <v>0.68400000000000005</v>
      </c>
    </row>
    <row r="22" spans="1:22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2" ht="174" customHeight="1">
      <c r="A23" s="30"/>
      <c r="B23" s="59" t="s">
        <v>22</v>
      </c>
      <c r="C23" s="26" t="s">
        <v>238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6954.9</v>
      </c>
      <c r="K23" s="58">
        <v>6300</v>
      </c>
      <c r="L23" s="58"/>
      <c r="M23" s="58">
        <v>654.9</v>
      </c>
      <c r="N23" s="22">
        <f t="shared" si="17"/>
        <v>9939</v>
      </c>
      <c r="O23" s="58">
        <v>9000</v>
      </c>
      <c r="P23" s="58"/>
      <c r="Q23" s="58">
        <v>939</v>
      </c>
      <c r="R23" s="22">
        <f t="shared" si="18"/>
        <v>9679</v>
      </c>
      <c r="S23" s="58">
        <v>9000</v>
      </c>
      <c r="T23" s="58"/>
      <c r="U23" s="84">
        <v>679</v>
      </c>
      <c r="V23" s="29">
        <f t="shared" si="10"/>
        <v>0.66700000000000004</v>
      </c>
    </row>
    <row r="24" spans="1:22" ht="98.25" customHeight="1">
      <c r="A24" s="30"/>
      <c r="B24" s="32" t="s">
        <v>126</v>
      </c>
      <c r="C24" s="26" t="s">
        <v>238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5">K24+L24+M24</f>
        <v>31186.7</v>
      </c>
      <c r="K24" s="58">
        <v>30000</v>
      </c>
      <c r="L24" s="58"/>
      <c r="M24" s="58">
        <v>1186.7</v>
      </c>
      <c r="N24" s="22">
        <f t="shared" si="17"/>
        <v>31602.3</v>
      </c>
      <c r="O24" s="58">
        <v>30000</v>
      </c>
      <c r="P24" s="58"/>
      <c r="Q24" s="58">
        <v>1602.3</v>
      </c>
      <c r="R24" s="22">
        <f t="shared" si="18"/>
        <v>31612.400000000001</v>
      </c>
      <c r="S24" s="58">
        <v>30000</v>
      </c>
      <c r="T24" s="58"/>
      <c r="U24" s="58">
        <v>1612.4</v>
      </c>
      <c r="V24" s="95">
        <f t="shared" si="10"/>
        <v>0.98799999999999999</v>
      </c>
    </row>
    <row r="25" spans="1:22" ht="101.25" customHeight="1">
      <c r="A25" s="30"/>
      <c r="B25" s="32" t="s">
        <v>23</v>
      </c>
      <c r="C25" s="26" t="s">
        <v>238</v>
      </c>
      <c r="D25" s="27" t="s">
        <v>21</v>
      </c>
      <c r="E25" s="26" t="s">
        <v>127</v>
      </c>
      <c r="F25" s="22">
        <f t="shared" si="3"/>
        <v>107796</v>
      </c>
      <c r="G25" s="58">
        <v>94981.8</v>
      </c>
      <c r="H25" s="58"/>
      <c r="I25" s="58">
        <v>12814.2</v>
      </c>
      <c r="J25" s="22">
        <f t="shared" si="25"/>
        <v>67405.600000000006</v>
      </c>
      <c r="K25" s="58">
        <v>57487.7</v>
      </c>
      <c r="L25" s="58"/>
      <c r="M25" s="58">
        <v>9917.9</v>
      </c>
      <c r="N25" s="22">
        <f t="shared" si="17"/>
        <v>105162.2</v>
      </c>
      <c r="O25" s="58">
        <v>94981.8</v>
      </c>
      <c r="P25" s="58"/>
      <c r="Q25" s="58">
        <v>10180.4</v>
      </c>
      <c r="R25" s="22">
        <f t="shared" si="18"/>
        <v>105045.2</v>
      </c>
      <c r="S25" s="58">
        <v>94981.8</v>
      </c>
      <c r="T25" s="58"/>
      <c r="U25" s="58">
        <v>10063.4</v>
      </c>
      <c r="V25" s="29">
        <f t="shared" si="10"/>
        <v>0.625</v>
      </c>
    </row>
    <row r="26" spans="1:22" ht="108" customHeight="1">
      <c r="A26" s="30"/>
      <c r="B26" s="32" t="s">
        <v>107</v>
      </c>
      <c r="C26" s="26" t="s">
        <v>238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5"/>
        <v>2871.9</v>
      </c>
      <c r="K26" s="58">
        <v>1170.0999999999999</v>
      </c>
      <c r="L26" s="58">
        <v>1627.63</v>
      </c>
      <c r="M26" s="58">
        <v>74.2</v>
      </c>
      <c r="N26" s="22">
        <f t="shared" si="17"/>
        <v>7563.3</v>
      </c>
      <c r="O26" s="58">
        <v>3000</v>
      </c>
      <c r="P26" s="58">
        <v>4364.2</v>
      </c>
      <c r="Q26" s="58">
        <v>199.1</v>
      </c>
      <c r="R26" s="22">
        <f t="shared" si="18"/>
        <v>3010.1</v>
      </c>
      <c r="S26" s="58">
        <v>3000</v>
      </c>
      <c r="T26" s="58"/>
      <c r="U26" s="58">
        <v>10.1</v>
      </c>
      <c r="V26" s="29">
        <f t="shared" si="10"/>
        <v>0.39</v>
      </c>
    </row>
    <row r="27" spans="1:22" ht="96.75" customHeight="1">
      <c r="A27" s="30"/>
      <c r="B27" s="32" t="s">
        <v>20</v>
      </c>
      <c r="C27" s="26" t="s">
        <v>238</v>
      </c>
      <c r="D27" s="27" t="s">
        <v>21</v>
      </c>
      <c r="E27" s="65" t="s">
        <v>109</v>
      </c>
      <c r="F27" s="22">
        <f t="shared" si="3"/>
        <v>12478.2</v>
      </c>
      <c r="G27" s="58">
        <v>2933.6</v>
      </c>
      <c r="H27" s="58">
        <v>6589</v>
      </c>
      <c r="I27" s="58">
        <v>2955.6</v>
      </c>
      <c r="J27" s="22">
        <f t="shared" si="25"/>
        <v>7869.8</v>
      </c>
      <c r="K27" s="58">
        <v>1921.51</v>
      </c>
      <c r="L27" s="58">
        <v>4315.79</v>
      </c>
      <c r="M27" s="58">
        <v>1632.5</v>
      </c>
      <c r="N27" s="22">
        <f t="shared" si="17"/>
        <v>0</v>
      </c>
      <c r="O27" s="58">
        <v>0</v>
      </c>
      <c r="P27" s="58"/>
      <c r="Q27" s="58"/>
      <c r="R27" s="22">
        <f t="shared" si="18"/>
        <v>0</v>
      </c>
      <c r="S27" s="58">
        <v>0</v>
      </c>
      <c r="T27" s="58"/>
      <c r="U27" s="85"/>
      <c r="V27" s="29">
        <f t="shared" si="10"/>
        <v>0.63100000000000001</v>
      </c>
    </row>
    <row r="28" spans="1:22" ht="105" customHeight="1">
      <c r="A28" s="30"/>
      <c r="B28" s="32" t="s">
        <v>110</v>
      </c>
      <c r="C28" s="26" t="s">
        <v>238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5"/>
        <v>695.1</v>
      </c>
      <c r="K28" s="58">
        <v>278.3</v>
      </c>
      <c r="L28" s="58">
        <v>416.75</v>
      </c>
      <c r="M28" s="58"/>
      <c r="N28" s="22">
        <f t="shared" si="17"/>
        <v>1422.2</v>
      </c>
      <c r="O28" s="58">
        <v>556.70000000000005</v>
      </c>
      <c r="P28" s="58">
        <v>865.5</v>
      </c>
      <c r="Q28" s="58"/>
      <c r="R28" s="22">
        <f t="shared" si="18"/>
        <v>556.70000000000005</v>
      </c>
      <c r="S28" s="58">
        <v>556.70000000000005</v>
      </c>
      <c r="T28" s="58"/>
      <c r="U28" s="58"/>
      <c r="V28" s="29">
        <f t="shared" si="10"/>
        <v>0.5</v>
      </c>
    </row>
    <row r="29" spans="1:22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638125.5</v>
      </c>
      <c r="G29" s="22">
        <f>SUM(G31:G32)</f>
        <v>83478.3</v>
      </c>
      <c r="H29" s="22">
        <f>SUM(H31:H32)</f>
        <v>554647.19999999995</v>
      </c>
      <c r="I29" s="22">
        <f>SUM(I31:I32)</f>
        <v>0</v>
      </c>
      <c r="J29" s="22">
        <f>K29+L29+M29</f>
        <v>271201.7</v>
      </c>
      <c r="K29" s="22">
        <f>SUM(K31:K32)</f>
        <v>35508.1</v>
      </c>
      <c r="L29" s="22">
        <f>SUM(L31:L32)</f>
        <v>235693.6</v>
      </c>
      <c r="M29" s="22">
        <f>SUM(M31:M32)</f>
        <v>0</v>
      </c>
      <c r="N29" s="22">
        <f t="shared" ref="N29" si="26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7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0.42499999999999999</v>
      </c>
    </row>
    <row r="30" spans="1:22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2" ht="73.5" customHeight="1">
      <c r="A31" s="19"/>
      <c r="B31" s="32" t="s">
        <v>26</v>
      </c>
      <c r="C31" s="26" t="s">
        <v>237</v>
      </c>
      <c r="D31" s="27" t="s">
        <v>17</v>
      </c>
      <c r="E31" s="26" t="s">
        <v>118</v>
      </c>
      <c r="F31" s="22">
        <f>G31+H31+I31</f>
        <v>637525.5</v>
      </c>
      <c r="G31" s="58">
        <v>82878.3</v>
      </c>
      <c r="H31" s="58">
        <v>554647.19999999995</v>
      </c>
      <c r="I31" s="58"/>
      <c r="J31" s="22">
        <f t="shared" ref="J31:J32" si="28">K31+L31+M31</f>
        <v>270912.2</v>
      </c>
      <c r="K31" s="58">
        <v>35218.58</v>
      </c>
      <c r="L31" s="58">
        <v>235693.62</v>
      </c>
      <c r="M31" s="58"/>
      <c r="N31" s="22">
        <f t="shared" ref="N31:N33" si="29">O31+P31+Q31</f>
        <v>400411.5</v>
      </c>
      <c r="O31" s="58">
        <v>52053.5</v>
      </c>
      <c r="P31" s="58">
        <v>348358</v>
      </c>
      <c r="Q31" s="58"/>
      <c r="R31" s="22">
        <f t="shared" ref="R31:R32" si="30">S31+T31+U31</f>
        <v>133413</v>
      </c>
      <c r="S31" s="58">
        <v>10673</v>
      </c>
      <c r="T31" s="58">
        <v>122740</v>
      </c>
      <c r="U31" s="58"/>
      <c r="V31" s="29">
        <f t="shared" si="10"/>
        <v>0.42499999999999999</v>
      </c>
    </row>
    <row r="32" spans="1:22" ht="111" customHeight="1">
      <c r="A32" s="19"/>
      <c r="B32" s="32" t="s">
        <v>158</v>
      </c>
      <c r="C32" s="26" t="s">
        <v>237</v>
      </c>
      <c r="D32" s="27" t="s">
        <v>17</v>
      </c>
      <c r="E32" s="26" t="s">
        <v>123</v>
      </c>
      <c r="F32" s="22">
        <f t="shared" si="3"/>
        <v>600</v>
      </c>
      <c r="G32" s="58">
        <v>600</v>
      </c>
      <c r="H32" s="58"/>
      <c r="I32" s="58"/>
      <c r="J32" s="22">
        <f t="shared" si="28"/>
        <v>289.5</v>
      </c>
      <c r="K32" s="58">
        <v>289.5</v>
      </c>
      <c r="L32" s="58"/>
      <c r="M32" s="58"/>
      <c r="N32" s="22">
        <f t="shared" si="29"/>
        <v>0</v>
      </c>
      <c r="O32" s="58">
        <v>0</v>
      </c>
      <c r="P32" s="58"/>
      <c r="Q32" s="58"/>
      <c r="R32" s="22">
        <f t="shared" si="30"/>
        <v>0</v>
      </c>
      <c r="S32" s="58">
        <v>0</v>
      </c>
      <c r="T32" s="58"/>
      <c r="U32" s="58"/>
      <c r="V32" s="29">
        <f t="shared" si="10"/>
        <v>0.48299999999999998</v>
      </c>
    </row>
    <row r="33" spans="1:101" ht="30.75" customHeight="1">
      <c r="A33" s="19" t="s">
        <v>289</v>
      </c>
      <c r="B33" s="39" t="s">
        <v>292</v>
      </c>
      <c r="C33" s="26"/>
      <c r="D33" s="27"/>
      <c r="E33" s="21" t="s">
        <v>12</v>
      </c>
      <c r="F33" s="22">
        <f t="shared" ref="F33" si="31">G33+H33+I33</f>
        <v>182.4</v>
      </c>
      <c r="G33" s="58">
        <f>SUM(G35)</f>
        <v>0</v>
      </c>
      <c r="H33" s="58">
        <f t="shared" ref="H33:I33" si="32">SUM(H35)</f>
        <v>182.4</v>
      </c>
      <c r="I33" s="58">
        <f t="shared" si="32"/>
        <v>0</v>
      </c>
      <c r="J33" s="22">
        <f>K33+L33+M33</f>
        <v>180.2</v>
      </c>
      <c r="K33" s="58">
        <f>K35</f>
        <v>0</v>
      </c>
      <c r="L33" s="58">
        <f t="shared" ref="L33:M33" si="33">L35</f>
        <v>180.2</v>
      </c>
      <c r="M33" s="58">
        <f t="shared" si="33"/>
        <v>0</v>
      </c>
      <c r="N33" s="22">
        <f t="shared" si="29"/>
        <v>202.6</v>
      </c>
      <c r="O33" s="58">
        <f>SUM(O35)</f>
        <v>0</v>
      </c>
      <c r="P33" s="58">
        <f t="shared" ref="P33:Q33" si="34">SUM(P35)</f>
        <v>202.6</v>
      </c>
      <c r="Q33" s="58">
        <f t="shared" si="34"/>
        <v>0</v>
      </c>
      <c r="R33" s="22">
        <f>S33+T33+U33</f>
        <v>202.6</v>
      </c>
      <c r="S33" s="58">
        <f>SUM(S35)</f>
        <v>0</v>
      </c>
      <c r="T33" s="58">
        <f t="shared" ref="T33:U33" si="35">SUM(T35)</f>
        <v>202.6</v>
      </c>
      <c r="U33" s="58">
        <f t="shared" si="35"/>
        <v>0</v>
      </c>
      <c r="V33" s="29">
        <f t="shared" si="10"/>
        <v>0.98799999999999999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83.25" customHeight="1">
      <c r="A35" s="19"/>
      <c r="B35" s="32" t="s">
        <v>291</v>
      </c>
      <c r="C35" s="26" t="s">
        <v>177</v>
      </c>
      <c r="D35" s="27" t="s">
        <v>15</v>
      </c>
      <c r="E35" s="26" t="s">
        <v>290</v>
      </c>
      <c r="F35" s="22">
        <f t="shared" si="3"/>
        <v>182.4</v>
      </c>
      <c r="G35" s="58"/>
      <c r="H35" s="58">
        <v>182.4</v>
      </c>
      <c r="I35" s="58"/>
      <c r="J35" s="22">
        <f t="shared" ref="J35" si="36">K35+L35+M35</f>
        <v>180.2</v>
      </c>
      <c r="K35" s="58"/>
      <c r="L35" s="58">
        <v>180.23</v>
      </c>
      <c r="M35" s="58"/>
      <c r="N35" s="22">
        <f t="shared" ref="N35" si="37">O35+P35+Q35</f>
        <v>202.6</v>
      </c>
      <c r="O35" s="58"/>
      <c r="P35" s="58">
        <v>202.6</v>
      </c>
      <c r="Q35" s="58"/>
      <c r="R35" s="22">
        <f t="shared" ref="R35" si="38">S35+T35+U35</f>
        <v>202.6</v>
      </c>
      <c r="S35" s="58"/>
      <c r="T35" s="58">
        <v>202.6</v>
      </c>
      <c r="U35" s="58"/>
      <c r="V35" s="29">
        <f t="shared" si="10"/>
        <v>0.98799999999999999</v>
      </c>
    </row>
    <row r="36" spans="1:101" ht="24" customHeight="1">
      <c r="A36" s="16" t="s">
        <v>27</v>
      </c>
      <c r="B36" s="34" t="s">
        <v>28</v>
      </c>
      <c r="C36" s="35" t="s">
        <v>12</v>
      </c>
      <c r="D36" s="35" t="s">
        <v>12</v>
      </c>
      <c r="E36" s="35" t="s">
        <v>12</v>
      </c>
      <c r="F36" s="36">
        <f t="shared" si="3"/>
        <v>1978101.4</v>
      </c>
      <c r="G36" s="36">
        <f>G37+G41+G45+G51+G54</f>
        <v>420270.6</v>
      </c>
      <c r="H36" s="36">
        <f>H37+H41+H45+H51+H54</f>
        <v>1557830.8</v>
      </c>
      <c r="I36" s="36">
        <f>I37+I41+I45+I51+I54</f>
        <v>0</v>
      </c>
      <c r="J36" s="36">
        <f>K36+L36+M36</f>
        <v>441733.4</v>
      </c>
      <c r="K36" s="36">
        <f>K37+K41+K45+K51+K54</f>
        <v>134087</v>
      </c>
      <c r="L36" s="36">
        <f>L37+L41+L45+L51+L54</f>
        <v>307646.40000000002</v>
      </c>
      <c r="M36" s="36">
        <f>M37+M41+M45+M51+M54</f>
        <v>0</v>
      </c>
      <c r="N36" s="36">
        <f t="shared" ref="N36:N37" si="39">O36+P36+Q36</f>
        <v>1449015.8</v>
      </c>
      <c r="O36" s="36">
        <f>O37+O41+O45+O51+O54</f>
        <v>316625.90000000002</v>
      </c>
      <c r="P36" s="36">
        <f>P37+P41+P45+P51+P54</f>
        <v>1132389.8999999999</v>
      </c>
      <c r="Q36" s="36">
        <f>Q37+Q41+Q45+Q51+Q54</f>
        <v>0</v>
      </c>
      <c r="R36" s="36">
        <f t="shared" ref="R36:R37" si="40">S36+T36+U36</f>
        <v>1629368</v>
      </c>
      <c r="S36" s="36">
        <f>S37+S41+S45+S51+S54</f>
        <v>329217.7</v>
      </c>
      <c r="T36" s="36">
        <f>T37+T41+T45+T51+T54</f>
        <v>1300150.3</v>
      </c>
      <c r="U36" s="36">
        <f>U37+U41+U45+U51+U54</f>
        <v>0</v>
      </c>
      <c r="V36" s="37">
        <f t="shared" si="10"/>
        <v>0.223</v>
      </c>
    </row>
    <row r="37" spans="1:101" ht="51.75" customHeight="1">
      <c r="A37" s="19" t="s">
        <v>29</v>
      </c>
      <c r="B37" s="38" t="s">
        <v>30</v>
      </c>
      <c r="C37" s="21" t="s">
        <v>12</v>
      </c>
      <c r="D37" s="21" t="s">
        <v>12</v>
      </c>
      <c r="E37" s="21" t="s">
        <v>12</v>
      </c>
      <c r="F37" s="22">
        <f t="shared" si="3"/>
        <v>342069.5</v>
      </c>
      <c r="G37" s="22">
        <f>SUM(G39:G40)</f>
        <v>258612.1</v>
      </c>
      <c r="H37" s="22">
        <f>SUM(H39:H40)</f>
        <v>83457.399999999994</v>
      </c>
      <c r="I37" s="22">
        <f>SUM(I39:I40)</f>
        <v>0</v>
      </c>
      <c r="J37" s="22">
        <f t="shared" ref="J37" si="41">K37+L37+M37</f>
        <v>198000</v>
      </c>
      <c r="K37" s="22">
        <f>SUM(K39:K40)</f>
        <v>114542.6</v>
      </c>
      <c r="L37" s="22">
        <f>SUM(L39:L40)</f>
        <v>83457.399999999994</v>
      </c>
      <c r="M37" s="22">
        <f>SUM(M39:M40)</f>
        <v>0</v>
      </c>
      <c r="N37" s="22">
        <f t="shared" si="39"/>
        <v>366990.3</v>
      </c>
      <c r="O37" s="22">
        <f>SUM(O39:O40)</f>
        <v>274264.09999999998</v>
      </c>
      <c r="P37" s="22">
        <f>SUM(P39:P40)</f>
        <v>92726.2</v>
      </c>
      <c r="Q37" s="22">
        <f>SUM(Q39:Q40)</f>
        <v>0</v>
      </c>
      <c r="R37" s="22">
        <f t="shared" si="40"/>
        <v>366990.3</v>
      </c>
      <c r="S37" s="22">
        <f>SUM(S39:S40)</f>
        <v>276494.7</v>
      </c>
      <c r="T37" s="22">
        <f>SUM(T39:T40)</f>
        <v>90495.6</v>
      </c>
      <c r="U37" s="22">
        <f>SUM(U39:U40)</f>
        <v>0</v>
      </c>
      <c r="V37" s="29">
        <f t="shared" si="10"/>
        <v>0.57899999999999996</v>
      </c>
    </row>
    <row r="38" spans="1:101" ht="18.75" customHeight="1">
      <c r="A38" s="30"/>
      <c r="B38" s="31" t="s">
        <v>14</v>
      </c>
      <c r="C38" s="24"/>
      <c r="D38" s="24"/>
      <c r="E38" s="24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9"/>
    </row>
    <row r="39" spans="1:101" ht="52.5" customHeight="1">
      <c r="A39" s="30"/>
      <c r="B39" s="32" t="s">
        <v>164</v>
      </c>
      <c r="C39" s="26" t="s">
        <v>177</v>
      </c>
      <c r="D39" s="27" t="s">
        <v>15</v>
      </c>
      <c r="E39" s="26" t="s">
        <v>100</v>
      </c>
      <c r="F39" s="22">
        <f t="shared" si="3"/>
        <v>198000</v>
      </c>
      <c r="G39" s="58">
        <v>114542.6</v>
      </c>
      <c r="H39" s="58">
        <v>83457.399999999994</v>
      </c>
      <c r="I39" s="58"/>
      <c r="J39" s="22">
        <f>SUM(K39:M39)</f>
        <v>198000</v>
      </c>
      <c r="K39" s="58">
        <v>114542.6</v>
      </c>
      <c r="L39" s="58">
        <v>83457.399999999994</v>
      </c>
      <c r="M39" s="58"/>
      <c r="N39" s="22">
        <f t="shared" ref="N39:N41" si="42">O39+P39+Q39</f>
        <v>198000</v>
      </c>
      <c r="O39" s="58">
        <v>105273.8</v>
      </c>
      <c r="P39" s="58">
        <v>92726.2</v>
      </c>
      <c r="Q39" s="58"/>
      <c r="R39" s="22">
        <f t="shared" ref="R39:R41" si="43">S39+T39+U39</f>
        <v>198000</v>
      </c>
      <c r="S39" s="58">
        <v>107504.4</v>
      </c>
      <c r="T39" s="58">
        <v>90495.6</v>
      </c>
      <c r="U39" s="58"/>
      <c r="V39" s="29">
        <f t="shared" si="10"/>
        <v>1</v>
      </c>
    </row>
    <row r="40" spans="1:101" ht="51.75" customHeight="1">
      <c r="A40" s="30"/>
      <c r="B40" s="32" t="s">
        <v>31</v>
      </c>
      <c r="C40" s="26" t="s">
        <v>177</v>
      </c>
      <c r="D40" s="27" t="s">
        <v>15</v>
      </c>
      <c r="E40" s="26" t="s">
        <v>124</v>
      </c>
      <c r="F40" s="22">
        <f t="shared" si="3"/>
        <v>144069.5</v>
      </c>
      <c r="G40" s="58">
        <v>144069.54</v>
      </c>
      <c r="H40" s="58"/>
      <c r="I40" s="58"/>
      <c r="J40" s="22">
        <f>SUM(K40:M40)</f>
        <v>0</v>
      </c>
      <c r="K40" s="58"/>
      <c r="L40" s="58"/>
      <c r="M40" s="58"/>
      <c r="N40" s="22">
        <f t="shared" si="42"/>
        <v>168990.3</v>
      </c>
      <c r="O40" s="58">
        <v>168990.3</v>
      </c>
      <c r="P40" s="58"/>
      <c r="Q40" s="58"/>
      <c r="R40" s="22">
        <f t="shared" si="43"/>
        <v>168990.3</v>
      </c>
      <c r="S40" s="58">
        <v>168990.3</v>
      </c>
      <c r="T40" s="58"/>
      <c r="U40" s="58"/>
      <c r="V40" s="29">
        <f t="shared" si="10"/>
        <v>0</v>
      </c>
    </row>
    <row r="41" spans="1:101" ht="36.75" customHeight="1">
      <c r="A41" s="19" t="s">
        <v>32</v>
      </c>
      <c r="B41" s="39" t="s">
        <v>33</v>
      </c>
      <c r="C41" s="21" t="s">
        <v>12</v>
      </c>
      <c r="D41" s="21" t="s">
        <v>12</v>
      </c>
      <c r="E41" s="21" t="s">
        <v>12</v>
      </c>
      <c r="F41" s="22">
        <f t="shared" ref="F41:F88" si="44">G41+H41+I41</f>
        <v>115739.4</v>
      </c>
      <c r="G41" s="22">
        <f>SUM(G43:G44)</f>
        <v>1569</v>
      </c>
      <c r="H41" s="22">
        <f>SUM(H43:H44)</f>
        <v>114170.4</v>
      </c>
      <c r="I41" s="22">
        <f>SUM(I43:I44)</f>
        <v>0</v>
      </c>
      <c r="J41" s="22">
        <f t="shared" ref="J41" si="45">K41+L41+M41</f>
        <v>89616.7</v>
      </c>
      <c r="K41" s="22">
        <f>SUM(K43:K44)</f>
        <v>1568.2</v>
      </c>
      <c r="L41" s="22">
        <f>SUM(L43:L44)</f>
        <v>88048.5</v>
      </c>
      <c r="M41" s="22">
        <f>SUM(M43:M44)</f>
        <v>0</v>
      </c>
      <c r="N41" s="22">
        <f t="shared" si="42"/>
        <v>161501.70000000001</v>
      </c>
      <c r="O41" s="22">
        <f>SUM(O43:O44)</f>
        <v>4845</v>
      </c>
      <c r="P41" s="22">
        <f>SUM(P43:P44)</f>
        <v>156656.70000000001</v>
      </c>
      <c r="Q41" s="22">
        <f>SUM(Q43:Q44)</f>
        <v>0</v>
      </c>
      <c r="R41" s="22">
        <f t="shared" si="43"/>
        <v>52301.5</v>
      </c>
      <c r="S41" s="22">
        <f>SUM(S43:S44)</f>
        <v>1569</v>
      </c>
      <c r="T41" s="22">
        <f>SUM(T43:T44)</f>
        <v>50732.5</v>
      </c>
      <c r="U41" s="22">
        <f>SUM(U43:U44)</f>
        <v>0</v>
      </c>
      <c r="V41" s="29">
        <f t="shared" si="10"/>
        <v>0.77400000000000002</v>
      </c>
    </row>
    <row r="42" spans="1:101" ht="18.75">
      <c r="A42" s="30"/>
      <c r="B42" s="31" t="s">
        <v>14</v>
      </c>
      <c r="C42" s="24"/>
      <c r="D42" s="24"/>
      <c r="E42" s="24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9"/>
    </row>
    <row r="43" spans="1:101" s="44" customFormat="1" ht="54" customHeight="1">
      <c r="A43" s="40"/>
      <c r="B43" s="41" t="s">
        <v>34</v>
      </c>
      <c r="C43" s="42" t="s">
        <v>177</v>
      </c>
      <c r="D43" s="43" t="s">
        <v>15</v>
      </c>
      <c r="E43" s="42" t="s">
        <v>101</v>
      </c>
      <c r="F43" s="71">
        <f t="shared" si="44"/>
        <v>63437.9</v>
      </c>
      <c r="G43" s="74">
        <v>0</v>
      </c>
      <c r="H43" s="74">
        <v>63437.9</v>
      </c>
      <c r="I43" s="74"/>
      <c r="J43" s="22">
        <f t="shared" ref="J43:J44" si="46">SUM(K43:M43)</f>
        <v>37342.800000000003</v>
      </c>
      <c r="K43" s="74"/>
      <c r="L43" s="74">
        <v>37342.78</v>
      </c>
      <c r="M43" s="74"/>
      <c r="N43" s="22">
        <f t="shared" ref="N43:N44" si="47">O43+P43+Q43</f>
        <v>109200.2</v>
      </c>
      <c r="O43" s="74">
        <v>3276</v>
      </c>
      <c r="P43" s="74">
        <v>105924.2</v>
      </c>
      <c r="Q43" s="74"/>
      <c r="R43" s="22">
        <f t="shared" ref="R43:R44" si="48">S43+T43+U43</f>
        <v>0</v>
      </c>
      <c r="S43" s="74"/>
      <c r="T43" s="74"/>
      <c r="U43" s="74"/>
      <c r="V43" s="29">
        <f t="shared" si="10"/>
        <v>0.58899999999999997</v>
      </c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</row>
    <row r="44" spans="1:101" s="44" customFormat="1" ht="84" customHeight="1">
      <c r="A44" s="40"/>
      <c r="B44" s="41" t="s">
        <v>103</v>
      </c>
      <c r="C44" s="42" t="s">
        <v>177</v>
      </c>
      <c r="D44" s="43" t="s">
        <v>15</v>
      </c>
      <c r="E44" s="42" t="s">
        <v>102</v>
      </c>
      <c r="F44" s="71">
        <f t="shared" si="44"/>
        <v>52301.5</v>
      </c>
      <c r="G44" s="74">
        <v>1569</v>
      </c>
      <c r="H44" s="74">
        <v>50732.5</v>
      </c>
      <c r="I44" s="74"/>
      <c r="J44" s="22">
        <f t="shared" si="46"/>
        <v>52273.9</v>
      </c>
      <c r="K44" s="74">
        <v>1568.17</v>
      </c>
      <c r="L44" s="74">
        <v>50705.69</v>
      </c>
      <c r="M44" s="74"/>
      <c r="N44" s="22">
        <f t="shared" si="47"/>
        <v>52301.5</v>
      </c>
      <c r="O44" s="74">
        <v>1569</v>
      </c>
      <c r="P44" s="74">
        <v>50732.5</v>
      </c>
      <c r="Q44" s="74"/>
      <c r="R44" s="22">
        <f t="shared" si="48"/>
        <v>52301.5</v>
      </c>
      <c r="S44" s="74">
        <v>1569</v>
      </c>
      <c r="T44" s="74">
        <v>50732.5</v>
      </c>
      <c r="U44" s="74"/>
      <c r="V44" s="29">
        <f t="shared" si="10"/>
        <v>0.999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 s="5" customFormat="1" ht="39.75" customHeight="1">
      <c r="A45" s="19" t="s">
        <v>35</v>
      </c>
      <c r="B45" s="38" t="s">
        <v>38</v>
      </c>
      <c r="C45" s="21" t="s">
        <v>12</v>
      </c>
      <c r="D45" s="21" t="s">
        <v>12</v>
      </c>
      <c r="E45" s="21" t="s">
        <v>12</v>
      </c>
      <c r="F45" s="22">
        <f>G45+H45+I45</f>
        <v>420209.2</v>
      </c>
      <c r="G45" s="22">
        <f>SUM(G47:G50)</f>
        <v>89525.8</v>
      </c>
      <c r="H45" s="22">
        <f>SUM(H47:H50)</f>
        <v>330683.40000000002</v>
      </c>
      <c r="I45" s="22">
        <f>SUM(I47:I50)</f>
        <v>0</v>
      </c>
      <c r="J45" s="22">
        <f>SUM(J47:J50)</f>
        <v>21409.1</v>
      </c>
      <c r="K45" s="22">
        <f>SUM(K47:K50)</f>
        <v>12472</v>
      </c>
      <c r="L45" s="22">
        <f t="shared" ref="L45" si="49">SUM(L47:L50)</f>
        <v>8937.1</v>
      </c>
      <c r="M45" s="22">
        <f>SUM(M47:M50)</f>
        <v>0</v>
      </c>
      <c r="N45" s="22">
        <f t="shared" ref="N45:R45" si="50">SUM(N47:N49)</f>
        <v>59435.6</v>
      </c>
      <c r="O45" s="22">
        <f>SUM(O47:O50)</f>
        <v>1783.1</v>
      </c>
      <c r="P45" s="22">
        <f t="shared" ref="P45:Q45" si="51">SUM(P47:P50)</f>
        <v>57652.5</v>
      </c>
      <c r="Q45" s="22">
        <f t="shared" si="51"/>
        <v>0</v>
      </c>
      <c r="R45" s="22">
        <f t="shared" si="50"/>
        <v>0</v>
      </c>
      <c r="S45" s="22">
        <f>SUM(S47:S50)</f>
        <v>0</v>
      </c>
      <c r="T45" s="22">
        <f t="shared" ref="T45:U45" si="52">SUM(T47:T50)</f>
        <v>0</v>
      </c>
      <c r="U45" s="22">
        <f t="shared" si="52"/>
        <v>0</v>
      </c>
      <c r="V45" s="29">
        <f t="shared" si="10"/>
        <v>5.0999999999999997E-2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ht="18.75">
      <c r="A46" s="30"/>
      <c r="B46" s="31" t="s">
        <v>14</v>
      </c>
      <c r="C46" s="24"/>
      <c r="D46" s="24"/>
      <c r="E46" s="24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9"/>
    </row>
    <row r="47" spans="1:101" ht="57" customHeight="1">
      <c r="A47" s="30"/>
      <c r="B47" s="32" t="s">
        <v>104</v>
      </c>
      <c r="C47" s="26" t="s">
        <v>177</v>
      </c>
      <c r="D47" s="27" t="s">
        <v>15</v>
      </c>
      <c r="E47" s="26" t="s">
        <v>105</v>
      </c>
      <c r="F47" s="22">
        <f t="shared" si="44"/>
        <v>41550.199999999997</v>
      </c>
      <c r="G47" s="58">
        <v>0</v>
      </c>
      <c r="H47" s="58">
        <v>41550.199999999997</v>
      </c>
      <c r="I47" s="58"/>
      <c r="J47" s="22">
        <f>K47+L47+M47</f>
        <v>4473.2</v>
      </c>
      <c r="K47" s="58"/>
      <c r="L47" s="58">
        <v>4473.2</v>
      </c>
      <c r="M47" s="58"/>
      <c r="N47" s="22">
        <f t="shared" ref="N47:N51" si="53">O47+P47+Q47</f>
        <v>59435.6</v>
      </c>
      <c r="O47" s="58">
        <v>1783.1</v>
      </c>
      <c r="P47" s="58">
        <v>57652.5</v>
      </c>
      <c r="Q47" s="58"/>
      <c r="R47" s="22">
        <f t="shared" ref="R47:R51" si="54">S47+T47+U47</f>
        <v>0</v>
      </c>
      <c r="S47" s="58"/>
      <c r="T47" s="58"/>
      <c r="U47" s="58"/>
      <c r="V47" s="29">
        <f t="shared" si="10"/>
        <v>0.108</v>
      </c>
    </row>
    <row r="48" spans="1:101" ht="71.25" customHeight="1">
      <c r="A48" s="30"/>
      <c r="B48" s="32" t="s">
        <v>315</v>
      </c>
      <c r="C48" s="26" t="s">
        <v>178</v>
      </c>
      <c r="D48" s="27" t="s">
        <v>16</v>
      </c>
      <c r="E48" s="26" t="s">
        <v>314</v>
      </c>
      <c r="F48" s="22">
        <f t="shared" si="44"/>
        <v>364470.7</v>
      </c>
      <c r="G48" s="58">
        <v>75337.5</v>
      </c>
      <c r="H48" s="58">
        <v>289133.2</v>
      </c>
      <c r="I48" s="58"/>
      <c r="J48" s="22">
        <f>K48+L48+M48</f>
        <v>5627</v>
      </c>
      <c r="K48" s="58">
        <v>1163.0999999999999</v>
      </c>
      <c r="L48" s="58">
        <v>4463.8999999999996</v>
      </c>
      <c r="M48" s="58"/>
      <c r="N48" s="22">
        <f t="shared" si="53"/>
        <v>0</v>
      </c>
      <c r="O48" s="58"/>
      <c r="P48" s="58"/>
      <c r="Q48" s="58"/>
      <c r="R48" s="22">
        <f t="shared" si="54"/>
        <v>0</v>
      </c>
      <c r="S48" s="58"/>
      <c r="T48" s="58"/>
      <c r="U48" s="58"/>
      <c r="V48" s="29">
        <f t="shared" si="10"/>
        <v>1.4999999999999999E-2</v>
      </c>
    </row>
    <row r="49" spans="1:101" ht="68.25" customHeight="1">
      <c r="A49" s="30"/>
      <c r="B49" s="32" t="s">
        <v>335</v>
      </c>
      <c r="C49" s="26" t="s">
        <v>177</v>
      </c>
      <c r="D49" s="27" t="s">
        <v>15</v>
      </c>
      <c r="E49" s="26" t="s">
        <v>334</v>
      </c>
      <c r="F49" s="22">
        <f t="shared" si="44"/>
        <v>0</v>
      </c>
      <c r="G49" s="58">
        <v>0</v>
      </c>
      <c r="H49" s="58"/>
      <c r="I49" s="58"/>
      <c r="J49" s="22">
        <f>K49+L49+M49</f>
        <v>0</v>
      </c>
      <c r="K49" s="58"/>
      <c r="L49" s="58"/>
      <c r="M49" s="58"/>
      <c r="N49" s="22"/>
      <c r="O49" s="58"/>
      <c r="P49" s="58"/>
      <c r="Q49" s="58"/>
      <c r="R49" s="22"/>
      <c r="S49" s="58"/>
      <c r="T49" s="58"/>
      <c r="U49" s="58"/>
      <c r="V49" s="29" t="e">
        <f t="shared" si="10"/>
        <v>#DIV/0!</v>
      </c>
    </row>
    <row r="50" spans="1:101" ht="75.75" customHeight="1">
      <c r="A50" s="30"/>
      <c r="B50" s="32" t="s">
        <v>338</v>
      </c>
      <c r="C50" s="26" t="s">
        <v>178</v>
      </c>
      <c r="D50" s="27" t="s">
        <v>16</v>
      </c>
      <c r="E50" s="26" t="s">
        <v>339</v>
      </c>
      <c r="F50" s="22">
        <f t="shared" si="44"/>
        <v>14188.3</v>
      </c>
      <c r="G50" s="58">
        <v>14188.3</v>
      </c>
      <c r="H50" s="58"/>
      <c r="I50" s="58"/>
      <c r="J50" s="22">
        <f>K50+L50+M50</f>
        <v>11308.9</v>
      </c>
      <c r="K50" s="58">
        <v>11308.91</v>
      </c>
      <c r="L50" s="58"/>
      <c r="M50" s="58"/>
      <c r="N50" s="22"/>
      <c r="O50" s="58"/>
      <c r="P50" s="58"/>
      <c r="Q50" s="58"/>
      <c r="R50" s="22"/>
      <c r="S50" s="58"/>
      <c r="T50" s="58"/>
      <c r="U50" s="58"/>
      <c r="V50" s="29">
        <f t="shared" si="10"/>
        <v>0.79700000000000004</v>
      </c>
    </row>
    <row r="51" spans="1:101" s="5" customFormat="1" ht="82.5" customHeight="1">
      <c r="A51" s="45" t="s">
        <v>36</v>
      </c>
      <c r="B51" s="39" t="s">
        <v>179</v>
      </c>
      <c r="C51" s="21" t="s">
        <v>12</v>
      </c>
      <c r="D51" s="21" t="s">
        <v>12</v>
      </c>
      <c r="E51" s="21" t="s">
        <v>12</v>
      </c>
      <c r="F51" s="22">
        <f>G51+H51+I51</f>
        <v>121058.4</v>
      </c>
      <c r="G51" s="22">
        <f>SUM(G53)</f>
        <v>28990.3</v>
      </c>
      <c r="H51" s="22">
        <f t="shared" ref="H51:I51" si="55">SUM(H53)</f>
        <v>92068.1</v>
      </c>
      <c r="I51" s="22">
        <f t="shared" si="55"/>
        <v>0</v>
      </c>
      <c r="J51" s="22">
        <f t="shared" ref="J51" si="56">K51+L51+M51</f>
        <v>119.1</v>
      </c>
      <c r="K51" s="22">
        <f>K53</f>
        <v>28.5</v>
      </c>
      <c r="L51" s="22">
        <f>L53</f>
        <v>90.6</v>
      </c>
      <c r="M51" s="22">
        <f>SUM(M53:M61)</f>
        <v>0</v>
      </c>
      <c r="N51" s="22">
        <f t="shared" si="53"/>
        <v>54370.9</v>
      </c>
      <c r="O51" s="22">
        <f>SUM(O53)</f>
        <v>1631.1</v>
      </c>
      <c r="P51" s="22">
        <f>SUM(P53)</f>
        <v>52739.8</v>
      </c>
      <c r="Q51" s="22">
        <f>SUM(Q53:Q61)</f>
        <v>0</v>
      </c>
      <c r="R51" s="22">
        <f t="shared" si="54"/>
        <v>0</v>
      </c>
      <c r="S51" s="22">
        <f>SUM(S53)</f>
        <v>0</v>
      </c>
      <c r="T51" s="22">
        <f>SUM(T53)</f>
        <v>0</v>
      </c>
      <c r="U51" s="22">
        <f>SUM(U53:U61)</f>
        <v>0</v>
      </c>
      <c r="V51" s="29">
        <f t="shared" si="10"/>
        <v>1E-3</v>
      </c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</row>
    <row r="52" spans="1:101" ht="22.5" customHeight="1">
      <c r="A52" s="10"/>
      <c r="B52" s="31" t="s">
        <v>14</v>
      </c>
      <c r="C52" s="24"/>
      <c r="D52" s="24"/>
      <c r="E52" s="24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9"/>
    </row>
    <row r="53" spans="1:101" ht="91.5" customHeight="1">
      <c r="A53" s="7"/>
      <c r="B53" s="32" t="s">
        <v>37</v>
      </c>
      <c r="C53" s="26" t="s">
        <v>177</v>
      </c>
      <c r="D53" s="27" t="s">
        <v>15</v>
      </c>
      <c r="E53" s="26" t="s">
        <v>106</v>
      </c>
      <c r="F53" s="22">
        <f t="shared" si="44"/>
        <v>121058.4</v>
      </c>
      <c r="G53" s="58">
        <v>28990.3</v>
      </c>
      <c r="H53" s="58">
        <v>92068.1</v>
      </c>
      <c r="I53" s="58"/>
      <c r="J53" s="22">
        <f>SUM(K53:M53)</f>
        <v>119.1</v>
      </c>
      <c r="K53" s="58">
        <v>28.53</v>
      </c>
      <c r="L53" s="58">
        <v>90.6</v>
      </c>
      <c r="M53" s="58"/>
      <c r="N53" s="22">
        <f t="shared" ref="N53:N62" si="57">O53+P53+Q53</f>
        <v>54370.9</v>
      </c>
      <c r="O53" s="58">
        <v>1631.13</v>
      </c>
      <c r="P53" s="58">
        <v>52739.8</v>
      </c>
      <c r="Q53" s="58"/>
      <c r="R53" s="22">
        <f t="shared" ref="R53:R62" si="58">S53+T53+U53</f>
        <v>0</v>
      </c>
      <c r="S53" s="58">
        <v>0</v>
      </c>
      <c r="T53" s="58"/>
      <c r="U53" s="58"/>
      <c r="V53" s="29">
        <f t="shared" si="10"/>
        <v>1E-3</v>
      </c>
    </row>
    <row r="54" spans="1:101" ht="46.5" customHeight="1">
      <c r="A54" s="7" t="s">
        <v>180</v>
      </c>
      <c r="B54" s="20" t="s">
        <v>181</v>
      </c>
      <c r="C54" s="65" t="s">
        <v>12</v>
      </c>
      <c r="D54" s="68" t="s">
        <v>12</v>
      </c>
      <c r="E54" s="65" t="s">
        <v>12</v>
      </c>
      <c r="F54" s="22">
        <f>G54+H54+I54</f>
        <v>979024.9</v>
      </c>
      <c r="G54" s="22">
        <f>SUM(G56:G61)</f>
        <v>41573.4</v>
      </c>
      <c r="H54" s="22">
        <f>SUM(H56:H61)</f>
        <v>937451.5</v>
      </c>
      <c r="I54" s="22">
        <f>SUM(I56:I61)</f>
        <v>0</v>
      </c>
      <c r="J54" s="22">
        <f>K54+L54+M54</f>
        <v>132588.5</v>
      </c>
      <c r="K54" s="22">
        <f>SUM(K56:K61)</f>
        <v>5475.7</v>
      </c>
      <c r="L54" s="22">
        <f>SUM(L56:L61)</f>
        <v>127112.8</v>
      </c>
      <c r="M54" s="22">
        <f>SUM(M56:M61)</f>
        <v>0</v>
      </c>
      <c r="N54" s="22">
        <f>O54+P54+Q54</f>
        <v>806717.3</v>
      </c>
      <c r="O54" s="22">
        <f>SUM(O56:O61)</f>
        <v>34102.6</v>
      </c>
      <c r="P54" s="22">
        <f>SUM(P56:P61)</f>
        <v>772614.7</v>
      </c>
      <c r="Q54" s="22">
        <f>SUM(Q56:Q61)</f>
        <v>0</v>
      </c>
      <c r="R54" s="22">
        <f>S54+T54+U54</f>
        <v>1210076.2</v>
      </c>
      <c r="S54" s="22">
        <f>SUM(S56:S61)</f>
        <v>51154</v>
      </c>
      <c r="T54" s="22">
        <f>SUM(T56:T61)</f>
        <v>1158922.2</v>
      </c>
      <c r="U54" s="22">
        <f>SUM(U56:U61)</f>
        <v>0</v>
      </c>
      <c r="V54" s="29">
        <f t="shared" si="10"/>
        <v>0.13500000000000001</v>
      </c>
    </row>
    <row r="55" spans="1:101" ht="22.5" customHeight="1">
      <c r="A55" s="7"/>
      <c r="B55" s="23" t="s">
        <v>14</v>
      </c>
      <c r="C55" s="65"/>
      <c r="D55" s="68"/>
      <c r="E55" s="65"/>
      <c r="F55" s="22"/>
      <c r="G55" s="58"/>
      <c r="H55" s="58"/>
      <c r="I55" s="58"/>
      <c r="J55" s="22"/>
      <c r="K55" s="58"/>
      <c r="L55" s="58"/>
      <c r="M55" s="58"/>
      <c r="N55" s="22"/>
      <c r="O55" s="58"/>
      <c r="P55" s="58"/>
      <c r="Q55" s="58"/>
      <c r="R55" s="22"/>
      <c r="S55" s="58"/>
      <c r="T55" s="58"/>
      <c r="U55" s="58"/>
      <c r="V55" s="29"/>
    </row>
    <row r="56" spans="1:101" ht="74.25" customHeight="1">
      <c r="A56" s="19"/>
      <c r="B56" s="77" t="s">
        <v>187</v>
      </c>
      <c r="C56" s="65" t="s">
        <v>178</v>
      </c>
      <c r="D56" s="68" t="s">
        <v>16</v>
      </c>
      <c r="E56" s="68" t="s">
        <v>182</v>
      </c>
      <c r="F56" s="22">
        <f>G56+H56+I56</f>
        <v>149523.70000000001</v>
      </c>
      <c r="G56" s="58">
        <v>6507.62</v>
      </c>
      <c r="H56" s="58">
        <v>143016.1</v>
      </c>
      <c r="I56" s="58"/>
      <c r="J56" s="22">
        <f t="shared" ref="J56:J58" si="59">SUM(K56:M56)</f>
        <v>1116.4000000000001</v>
      </c>
      <c r="K56" s="58">
        <v>47.2</v>
      </c>
      <c r="L56" s="58">
        <v>1069.17</v>
      </c>
      <c r="M56" s="58"/>
      <c r="N56" s="22">
        <f t="shared" si="57"/>
        <v>142053.9</v>
      </c>
      <c r="O56" s="58">
        <v>6005.09</v>
      </c>
      <c r="P56" s="58">
        <v>136048.78</v>
      </c>
      <c r="Q56" s="58"/>
      <c r="R56" s="22">
        <f t="shared" si="58"/>
        <v>436236.5</v>
      </c>
      <c r="S56" s="58">
        <v>18441.2</v>
      </c>
      <c r="T56" s="58">
        <v>417795.3</v>
      </c>
      <c r="U56" s="58"/>
      <c r="V56" s="29">
        <f t="shared" si="10"/>
        <v>7.0000000000000001E-3</v>
      </c>
    </row>
    <row r="57" spans="1:101" ht="89.25" customHeight="1">
      <c r="A57" s="19"/>
      <c r="B57" s="32" t="s">
        <v>187</v>
      </c>
      <c r="C57" s="26" t="s">
        <v>192</v>
      </c>
      <c r="D57" s="27" t="s">
        <v>115</v>
      </c>
      <c r="E57" s="26" t="s">
        <v>182</v>
      </c>
      <c r="F57" s="22">
        <f t="shared" ref="F57:F60" si="60">G57+H57+I57</f>
        <v>39933.4</v>
      </c>
      <c r="G57" s="58">
        <v>1688.1</v>
      </c>
      <c r="H57" s="58">
        <v>38245.300000000003</v>
      </c>
      <c r="I57" s="58"/>
      <c r="J57" s="22">
        <f t="shared" si="59"/>
        <v>10536.4</v>
      </c>
      <c r="K57" s="58">
        <v>316.10000000000002</v>
      </c>
      <c r="L57" s="58">
        <v>10220.31</v>
      </c>
      <c r="M57" s="58"/>
      <c r="N57" s="22">
        <f t="shared" si="57"/>
        <v>103463.4</v>
      </c>
      <c r="O57" s="58">
        <v>4373.7</v>
      </c>
      <c r="P57" s="58">
        <v>99089.7</v>
      </c>
      <c r="Q57" s="58"/>
      <c r="R57" s="22">
        <f t="shared" si="58"/>
        <v>0</v>
      </c>
      <c r="S57" s="58">
        <v>0</v>
      </c>
      <c r="T57" s="58">
        <v>0</v>
      </c>
      <c r="U57" s="58"/>
      <c r="V57" s="29">
        <f t="shared" si="10"/>
        <v>0.26400000000000001</v>
      </c>
    </row>
    <row r="58" spans="1:101" ht="91.5" customHeight="1">
      <c r="A58" s="19"/>
      <c r="B58" s="32" t="s">
        <v>188</v>
      </c>
      <c r="C58" s="26" t="s">
        <v>177</v>
      </c>
      <c r="D58" s="27" t="s">
        <v>15</v>
      </c>
      <c r="E58" s="26" t="s">
        <v>183</v>
      </c>
      <c r="F58" s="22">
        <f t="shared" si="60"/>
        <v>26352.1</v>
      </c>
      <c r="G58" s="58">
        <f>1137.5-23.5</f>
        <v>1114</v>
      </c>
      <c r="H58" s="58">
        <f>25770.6-532.51</f>
        <v>25238.1</v>
      </c>
      <c r="I58" s="58"/>
      <c r="J58" s="22">
        <f t="shared" si="59"/>
        <v>22852.799999999999</v>
      </c>
      <c r="K58" s="58">
        <v>966.1</v>
      </c>
      <c r="L58" s="58">
        <v>21886.7</v>
      </c>
      <c r="M58" s="58"/>
      <c r="N58" s="22">
        <f t="shared" si="57"/>
        <v>28509.1</v>
      </c>
      <c r="O58" s="58">
        <v>1205.2</v>
      </c>
      <c r="P58" s="58">
        <v>27303.9</v>
      </c>
      <c r="Q58" s="58"/>
      <c r="R58" s="22">
        <f t="shared" si="58"/>
        <v>29667.200000000001</v>
      </c>
      <c r="S58" s="58">
        <v>1254.0999999999999</v>
      </c>
      <c r="T58" s="58">
        <v>28413.1</v>
      </c>
      <c r="U58" s="58"/>
      <c r="V58" s="29">
        <f t="shared" si="10"/>
        <v>0.86699999999999999</v>
      </c>
    </row>
    <row r="59" spans="1:101" ht="156.75" customHeight="1">
      <c r="A59" s="19"/>
      <c r="B59" s="32" t="s">
        <v>189</v>
      </c>
      <c r="C59" s="26" t="s">
        <v>177</v>
      </c>
      <c r="D59" s="27" t="s">
        <v>15</v>
      </c>
      <c r="E59" s="26" t="s">
        <v>184</v>
      </c>
      <c r="F59" s="22">
        <f t="shared" si="60"/>
        <v>150202.6</v>
      </c>
      <c r="G59" s="58">
        <v>6349.56</v>
      </c>
      <c r="H59" s="58">
        <f>146721.4-2868.4</f>
        <v>143853</v>
      </c>
      <c r="I59" s="58"/>
      <c r="J59" s="22">
        <f>SUM(K59:M59)</f>
        <v>68771.100000000006</v>
      </c>
      <c r="K59" s="58">
        <v>2907.18</v>
      </c>
      <c r="L59" s="98">
        <v>65863.899999999994</v>
      </c>
      <c r="M59" s="58"/>
      <c r="N59" s="22">
        <f t="shared" si="57"/>
        <v>0</v>
      </c>
      <c r="O59" s="58">
        <v>0</v>
      </c>
      <c r="P59" s="58">
        <v>0</v>
      </c>
      <c r="Q59" s="58"/>
      <c r="R59" s="22">
        <f t="shared" si="58"/>
        <v>5488.6</v>
      </c>
      <c r="S59" s="58">
        <v>232</v>
      </c>
      <c r="T59" s="58">
        <v>5256.6</v>
      </c>
      <c r="U59" s="58"/>
      <c r="V59" s="29">
        <f t="shared" si="10"/>
        <v>0.45800000000000002</v>
      </c>
    </row>
    <row r="60" spans="1:101" ht="194.25" customHeight="1">
      <c r="A60" s="19"/>
      <c r="B60" s="32" t="s">
        <v>190</v>
      </c>
      <c r="C60" s="26" t="s">
        <v>177</v>
      </c>
      <c r="D60" s="27" t="s">
        <v>15</v>
      </c>
      <c r="E60" s="26" t="s">
        <v>185</v>
      </c>
      <c r="F60" s="22">
        <f t="shared" si="60"/>
        <v>40000</v>
      </c>
      <c r="G60" s="58">
        <v>1690.9</v>
      </c>
      <c r="H60" s="58">
        <v>38309.1</v>
      </c>
      <c r="I60" s="58"/>
      <c r="J60" s="22">
        <f t="shared" ref="J60:J61" si="61">SUM(K60:M60)</f>
        <v>0</v>
      </c>
      <c r="K60" s="58"/>
      <c r="L60" s="58"/>
      <c r="M60" s="58"/>
      <c r="N60" s="22">
        <f t="shared" si="57"/>
        <v>0</v>
      </c>
      <c r="O60" s="58">
        <v>0</v>
      </c>
      <c r="P60" s="58">
        <v>0</v>
      </c>
      <c r="Q60" s="58"/>
      <c r="R60" s="22">
        <f t="shared" si="58"/>
        <v>18749.5</v>
      </c>
      <c r="S60" s="58">
        <v>792.6</v>
      </c>
      <c r="T60" s="58">
        <v>17956.900000000001</v>
      </c>
      <c r="U60" s="58"/>
      <c r="V60" s="29">
        <f t="shared" si="10"/>
        <v>0</v>
      </c>
    </row>
    <row r="61" spans="1:101" ht="90" customHeight="1">
      <c r="A61" s="19"/>
      <c r="B61" s="32" t="s">
        <v>191</v>
      </c>
      <c r="C61" s="26" t="s">
        <v>178</v>
      </c>
      <c r="D61" s="27" t="s">
        <v>16</v>
      </c>
      <c r="E61" s="65" t="s">
        <v>186</v>
      </c>
      <c r="F61" s="22">
        <f t="shared" ref="F61" si="62">G61+H61+I61</f>
        <v>573013.1</v>
      </c>
      <c r="G61" s="58">
        <v>24223.200000000001</v>
      </c>
      <c r="H61" s="58">
        <v>548789.9</v>
      </c>
      <c r="I61" s="58"/>
      <c r="J61" s="22">
        <f t="shared" si="61"/>
        <v>29311.8</v>
      </c>
      <c r="K61" s="58">
        <v>1239.0999999999999</v>
      </c>
      <c r="L61" s="58">
        <v>28072.69</v>
      </c>
      <c r="M61" s="58"/>
      <c r="N61" s="22">
        <f t="shared" ref="N61" si="63">O61+P61+Q61</f>
        <v>532690.9</v>
      </c>
      <c r="O61" s="58">
        <v>22518.6</v>
      </c>
      <c r="P61" s="58">
        <v>510172.3</v>
      </c>
      <c r="Q61" s="58"/>
      <c r="R61" s="22">
        <f t="shared" ref="R61" si="64">S61+T61+U61</f>
        <v>719934.4</v>
      </c>
      <c r="S61" s="58">
        <v>30434.1</v>
      </c>
      <c r="T61" s="58">
        <v>689500.3</v>
      </c>
      <c r="U61" s="58"/>
      <c r="V61" s="29">
        <f t="shared" si="10"/>
        <v>5.0999999999999997E-2</v>
      </c>
    </row>
    <row r="62" spans="1:101" ht="24" customHeight="1">
      <c r="A62" s="14" t="s">
        <v>39</v>
      </c>
      <c r="B62" s="15" t="s">
        <v>40</v>
      </c>
      <c r="C62" s="35" t="s">
        <v>12</v>
      </c>
      <c r="D62" s="35" t="s">
        <v>12</v>
      </c>
      <c r="E62" s="35" t="s">
        <v>12</v>
      </c>
      <c r="F62" s="36">
        <f>G62+H62+I62</f>
        <v>1438926.9</v>
      </c>
      <c r="G62" s="36">
        <f>G63+G75+G79+G86</f>
        <v>754823.7</v>
      </c>
      <c r="H62" s="36">
        <f>H63+H75+H79+H86</f>
        <v>572937.80000000005</v>
      </c>
      <c r="I62" s="36">
        <f>I63+I75+I79+I86</f>
        <v>111165.4</v>
      </c>
      <c r="J62" s="36">
        <f>K62+L62+M62</f>
        <v>567584.30000000005</v>
      </c>
      <c r="K62" s="36">
        <f>K63+K75+K79+K86</f>
        <v>292991.40000000002</v>
      </c>
      <c r="L62" s="36">
        <f>L63+L75+L79+L86</f>
        <v>235728.8</v>
      </c>
      <c r="M62" s="36">
        <f>M63+M75+M79+M86</f>
        <v>38864.1</v>
      </c>
      <c r="N62" s="36">
        <f t="shared" si="57"/>
        <v>1774035.1</v>
      </c>
      <c r="O62" s="36">
        <f>O63+O75+O79+O86</f>
        <v>708502.4</v>
      </c>
      <c r="P62" s="36">
        <f>P63+P75+P79+P86</f>
        <v>1064153.8</v>
      </c>
      <c r="Q62" s="36">
        <f>Q63+Q75+Q79+Q86</f>
        <v>1378.9</v>
      </c>
      <c r="R62" s="36">
        <f t="shared" si="58"/>
        <v>254906.6</v>
      </c>
      <c r="S62" s="36">
        <f>S63+S75+S79+S86</f>
        <v>176702.4</v>
      </c>
      <c r="T62" s="36">
        <f>T63+T75+T79+T86</f>
        <v>78204.2</v>
      </c>
      <c r="U62" s="36">
        <f>U63+U75+U79+U86</f>
        <v>0</v>
      </c>
      <c r="V62" s="37">
        <f t="shared" si="10"/>
        <v>0.39400000000000002</v>
      </c>
    </row>
    <row r="63" spans="1:101" ht="42.75" customHeight="1">
      <c r="A63" s="7" t="s">
        <v>41</v>
      </c>
      <c r="B63" s="39" t="s">
        <v>42</v>
      </c>
      <c r="C63" s="47" t="s">
        <v>12</v>
      </c>
      <c r="D63" s="47" t="s">
        <v>12</v>
      </c>
      <c r="E63" s="51" t="s">
        <v>12</v>
      </c>
      <c r="F63" s="22">
        <f t="shared" si="44"/>
        <v>869101.2</v>
      </c>
      <c r="G63" s="22">
        <f>SUM(G65:G74)</f>
        <v>556262.40000000002</v>
      </c>
      <c r="H63" s="22">
        <f>SUM(H65:H74)</f>
        <v>202034.3</v>
      </c>
      <c r="I63" s="22">
        <f>SUM(I65:I74)</f>
        <v>110804.5</v>
      </c>
      <c r="J63" s="22">
        <f>K63+L63+M63</f>
        <v>295842.59999999998</v>
      </c>
      <c r="K63" s="22">
        <f>SUM(K65:K74)</f>
        <v>230524.2</v>
      </c>
      <c r="L63" s="22">
        <f>SUM(L65:L74)</f>
        <v>26454.3</v>
      </c>
      <c r="M63" s="22">
        <f>SUM(M65:M74)</f>
        <v>38864.1</v>
      </c>
      <c r="N63" s="22">
        <f>O63+P63+Q63</f>
        <v>1491703.7</v>
      </c>
      <c r="O63" s="22">
        <f>SUM(O65:O74)</f>
        <v>530893.9</v>
      </c>
      <c r="P63" s="22">
        <f t="shared" ref="P63:Q63" si="65">SUM(P65:P74)</f>
        <v>959430.9</v>
      </c>
      <c r="Q63" s="22">
        <f t="shared" si="65"/>
        <v>1378.9</v>
      </c>
      <c r="R63" s="22">
        <f t="shared" ref="R63" si="66">SUM(R65:R72)</f>
        <v>4304.6000000000004</v>
      </c>
      <c r="S63" s="22">
        <f>SUM(S65:S74)</f>
        <v>4304.6000000000004</v>
      </c>
      <c r="T63" s="22">
        <f t="shared" ref="T63:U63" si="67">SUM(T65:T74)</f>
        <v>0</v>
      </c>
      <c r="U63" s="22">
        <f t="shared" si="67"/>
        <v>0</v>
      </c>
      <c r="V63" s="29">
        <f t="shared" si="10"/>
        <v>0.34</v>
      </c>
    </row>
    <row r="64" spans="1:101" ht="18.75">
      <c r="A64" s="30"/>
      <c r="B64" s="31" t="s">
        <v>14</v>
      </c>
      <c r="C64" s="24"/>
      <c r="D64" s="24"/>
      <c r="E64" s="24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9"/>
    </row>
    <row r="65" spans="1:101" ht="66" customHeight="1">
      <c r="A65" s="30"/>
      <c r="B65" s="32" t="s">
        <v>193</v>
      </c>
      <c r="C65" s="26" t="s">
        <v>195</v>
      </c>
      <c r="D65" s="27" t="s">
        <v>43</v>
      </c>
      <c r="E65" s="48" t="s">
        <v>196</v>
      </c>
      <c r="F65" s="22">
        <f t="shared" si="44"/>
        <v>100000</v>
      </c>
      <c r="G65" s="58">
        <v>50000</v>
      </c>
      <c r="H65" s="58"/>
      <c r="I65" s="58">
        <v>50000</v>
      </c>
      <c r="J65" s="22">
        <f t="shared" ref="J65:J74" si="68">K65+L65+M65</f>
        <v>60388.5</v>
      </c>
      <c r="K65" s="58">
        <v>50000</v>
      </c>
      <c r="L65" s="58"/>
      <c r="M65" s="58">
        <v>10388.5</v>
      </c>
      <c r="N65" s="22">
        <f t="shared" ref="N65:N75" si="69">O65+P65+Q65</f>
        <v>0</v>
      </c>
      <c r="O65" s="58">
        <v>0</v>
      </c>
      <c r="P65" s="58"/>
      <c r="Q65" s="58"/>
      <c r="R65" s="22">
        <f t="shared" ref="R65:R75" si="70">S65+T65+U65</f>
        <v>0</v>
      </c>
      <c r="S65" s="58">
        <v>0</v>
      </c>
      <c r="T65" s="58"/>
      <c r="U65" s="58"/>
      <c r="V65" s="29">
        <f t="shared" si="10"/>
        <v>0.60399999999999998</v>
      </c>
    </row>
    <row r="66" spans="1:101" ht="72.75" customHeight="1">
      <c r="A66" s="30"/>
      <c r="B66" s="32" t="s">
        <v>318</v>
      </c>
      <c r="C66" s="26" t="s">
        <v>178</v>
      </c>
      <c r="D66" s="27" t="s">
        <v>16</v>
      </c>
      <c r="E66" s="48" t="s">
        <v>319</v>
      </c>
      <c r="F66" s="22">
        <f t="shared" si="44"/>
        <v>42898</v>
      </c>
      <c r="G66" s="58"/>
      <c r="H66" s="58"/>
      <c r="I66" s="58">
        <v>42898</v>
      </c>
      <c r="J66" s="22">
        <f t="shared" si="68"/>
        <v>20000</v>
      </c>
      <c r="K66" s="58"/>
      <c r="L66" s="58"/>
      <c r="M66" s="58">
        <v>20000</v>
      </c>
      <c r="N66" s="22">
        <f t="shared" si="69"/>
        <v>0</v>
      </c>
      <c r="O66" s="58"/>
      <c r="P66" s="58"/>
      <c r="Q66" s="58"/>
      <c r="R66" s="22">
        <f t="shared" si="70"/>
        <v>0</v>
      </c>
      <c r="S66" s="58"/>
      <c r="T66" s="58"/>
      <c r="U66" s="58"/>
      <c r="V66" s="29">
        <f t="shared" si="10"/>
        <v>0.46600000000000003</v>
      </c>
    </row>
    <row r="67" spans="1:101" ht="132" customHeight="1">
      <c r="A67" s="30"/>
      <c r="B67" s="32" t="s">
        <v>252</v>
      </c>
      <c r="C67" s="26" t="s">
        <v>195</v>
      </c>
      <c r="D67" s="27" t="s">
        <v>43</v>
      </c>
      <c r="E67" s="48" t="s">
        <v>251</v>
      </c>
      <c r="F67" s="22">
        <f t="shared" si="44"/>
        <v>73838.5</v>
      </c>
      <c r="G67" s="58">
        <v>15972.1</v>
      </c>
      <c r="H67" s="58">
        <v>57866.400000000001</v>
      </c>
      <c r="I67" s="58"/>
      <c r="J67" s="22">
        <f t="shared" si="68"/>
        <v>27541.5</v>
      </c>
      <c r="K67" s="58">
        <v>1087.2</v>
      </c>
      <c r="L67" s="58">
        <v>26454.31</v>
      </c>
      <c r="M67" s="58"/>
      <c r="N67" s="22">
        <f t="shared" si="69"/>
        <v>100813.8</v>
      </c>
      <c r="O67" s="58">
        <v>7199.9</v>
      </c>
      <c r="P67" s="58">
        <v>93613.9</v>
      </c>
      <c r="Q67" s="58"/>
      <c r="R67" s="22">
        <f t="shared" si="70"/>
        <v>4304.6000000000004</v>
      </c>
      <c r="S67" s="58">
        <v>4304.6000000000004</v>
      </c>
      <c r="T67" s="58"/>
      <c r="U67" s="58"/>
      <c r="V67" s="29">
        <f t="shared" si="10"/>
        <v>0.373</v>
      </c>
    </row>
    <row r="68" spans="1:101" ht="82.5" customHeight="1">
      <c r="A68" s="30"/>
      <c r="B68" s="32" t="s">
        <v>254</v>
      </c>
      <c r="C68" s="26" t="s">
        <v>178</v>
      </c>
      <c r="D68" s="27" t="s">
        <v>16</v>
      </c>
      <c r="E68" s="48" t="s">
        <v>253</v>
      </c>
      <c r="F68" s="22">
        <f t="shared" si="44"/>
        <v>226549.3</v>
      </c>
      <c r="G68" s="58">
        <v>213549.3</v>
      </c>
      <c r="H68" s="58"/>
      <c r="I68" s="58">
        <v>13000</v>
      </c>
      <c r="J68" s="22">
        <f t="shared" si="68"/>
        <v>8296.7999999999993</v>
      </c>
      <c r="K68" s="58"/>
      <c r="L68" s="58"/>
      <c r="M68" s="58">
        <v>8296.7999999999993</v>
      </c>
      <c r="N68" s="22">
        <f t="shared" si="69"/>
        <v>0</v>
      </c>
      <c r="O68" s="58"/>
      <c r="P68" s="58"/>
      <c r="Q68" s="58"/>
      <c r="R68" s="22">
        <f t="shared" si="70"/>
        <v>0</v>
      </c>
      <c r="S68" s="58"/>
      <c r="T68" s="58"/>
      <c r="U68" s="58"/>
      <c r="V68" s="29">
        <f t="shared" si="10"/>
        <v>3.6999999999999998E-2</v>
      </c>
    </row>
    <row r="69" spans="1:101" ht="99.75" customHeight="1">
      <c r="A69" s="30"/>
      <c r="B69" s="32" t="s">
        <v>226</v>
      </c>
      <c r="C69" s="26" t="s">
        <v>195</v>
      </c>
      <c r="D69" s="27" t="s">
        <v>43</v>
      </c>
      <c r="E69" s="48" t="s">
        <v>225</v>
      </c>
      <c r="F69" s="22">
        <f t="shared" ref="F69" si="71">G69+H69+I69</f>
        <v>14000</v>
      </c>
      <c r="G69" s="58">
        <v>1820</v>
      </c>
      <c r="H69" s="58">
        <v>12180</v>
      </c>
      <c r="I69" s="58"/>
      <c r="J69" s="22">
        <f t="shared" si="68"/>
        <v>0</v>
      </c>
      <c r="K69" s="58"/>
      <c r="L69" s="58"/>
      <c r="M69" s="58"/>
      <c r="N69" s="22">
        <f t="shared" ref="N69" si="72">O69+P69+Q69</f>
        <v>12000</v>
      </c>
      <c r="O69" s="58">
        <v>1560</v>
      </c>
      <c r="P69" s="58">
        <v>10440</v>
      </c>
      <c r="Q69" s="58"/>
      <c r="R69" s="22">
        <f t="shared" ref="R69" si="73">S69+T69+U69</f>
        <v>0</v>
      </c>
      <c r="S69" s="58">
        <v>0</v>
      </c>
      <c r="T69" s="58"/>
      <c r="U69" s="58"/>
      <c r="V69" s="29">
        <f t="shared" si="10"/>
        <v>0</v>
      </c>
    </row>
    <row r="70" spans="1:101" ht="77.25" customHeight="1">
      <c r="A70" s="30"/>
      <c r="B70" s="32" t="s">
        <v>174</v>
      </c>
      <c r="C70" s="26" t="s">
        <v>178</v>
      </c>
      <c r="D70" s="27" t="s">
        <v>16</v>
      </c>
      <c r="E70" s="48" t="s">
        <v>173</v>
      </c>
      <c r="F70" s="22">
        <f t="shared" si="44"/>
        <v>136206.20000000001</v>
      </c>
      <c r="G70" s="58">
        <v>4082.1</v>
      </c>
      <c r="H70" s="58">
        <v>131987.9</v>
      </c>
      <c r="I70" s="58">
        <v>136.19999999999999</v>
      </c>
      <c r="J70" s="22">
        <f t="shared" si="68"/>
        <v>0</v>
      </c>
      <c r="K70" s="58"/>
      <c r="L70" s="58"/>
      <c r="M70" s="58"/>
      <c r="N70" s="22">
        <f t="shared" si="69"/>
        <v>882714.7</v>
      </c>
      <c r="O70" s="58">
        <v>26455</v>
      </c>
      <c r="P70" s="58">
        <v>855377</v>
      </c>
      <c r="Q70" s="58">
        <v>882.7</v>
      </c>
      <c r="R70" s="22">
        <f t="shared" si="70"/>
        <v>0</v>
      </c>
      <c r="S70" s="58">
        <v>0</v>
      </c>
      <c r="T70" s="58"/>
      <c r="U70" s="58"/>
      <c r="V70" s="29">
        <f t="shared" si="10"/>
        <v>0</v>
      </c>
    </row>
    <row r="71" spans="1:101" ht="92.25" customHeight="1">
      <c r="A71" s="30"/>
      <c r="B71" s="32" t="s">
        <v>256</v>
      </c>
      <c r="C71" s="26" t="s">
        <v>178</v>
      </c>
      <c r="D71" s="27" t="s">
        <v>16</v>
      </c>
      <c r="E71" s="48" t="s">
        <v>255</v>
      </c>
      <c r="F71" s="22">
        <f t="shared" si="44"/>
        <v>270269.2</v>
      </c>
      <c r="G71" s="58">
        <v>269998.90000000002</v>
      </c>
      <c r="H71" s="58"/>
      <c r="I71" s="58">
        <v>270.3</v>
      </c>
      <c r="J71" s="22">
        <f t="shared" si="68"/>
        <v>178818.2</v>
      </c>
      <c r="K71" s="58">
        <v>178639.42</v>
      </c>
      <c r="L71" s="58"/>
      <c r="M71" s="58">
        <v>178.8</v>
      </c>
      <c r="N71" s="22">
        <f t="shared" si="69"/>
        <v>496175.2</v>
      </c>
      <c r="O71" s="58">
        <v>495679.04</v>
      </c>
      <c r="P71" s="58"/>
      <c r="Q71" s="58">
        <v>496.2</v>
      </c>
      <c r="R71" s="22">
        <f t="shared" si="70"/>
        <v>0</v>
      </c>
      <c r="S71" s="58"/>
      <c r="T71" s="58"/>
      <c r="U71" s="58"/>
      <c r="V71" s="29">
        <f t="shared" si="10"/>
        <v>0.66200000000000003</v>
      </c>
    </row>
    <row r="72" spans="1:101" ht="66.75" customHeight="1">
      <c r="A72" s="30"/>
      <c r="B72" s="32" t="s">
        <v>194</v>
      </c>
      <c r="C72" s="26" t="s">
        <v>178</v>
      </c>
      <c r="D72" s="27" t="s">
        <v>16</v>
      </c>
      <c r="E72" s="87" t="s">
        <v>112</v>
      </c>
      <c r="F72" s="22">
        <f t="shared" ref="F72:F74" si="74">G72+H72+I72</f>
        <v>4500</v>
      </c>
      <c r="G72" s="58">
        <v>0</v>
      </c>
      <c r="H72" s="58">
        <v>0</v>
      </c>
      <c r="I72" s="58">
        <v>4500</v>
      </c>
      <c r="J72" s="22">
        <f t="shared" si="68"/>
        <v>0</v>
      </c>
      <c r="K72" s="58"/>
      <c r="L72" s="58"/>
      <c r="M72" s="58"/>
      <c r="N72" s="22">
        <f t="shared" ref="N72:N74" si="75">O72+P72+Q72</f>
        <v>0</v>
      </c>
      <c r="O72" s="58">
        <v>0</v>
      </c>
      <c r="P72" s="58"/>
      <c r="Q72" s="58"/>
      <c r="R72" s="22">
        <f t="shared" ref="R72:R74" si="76">S72+T72+U72</f>
        <v>0</v>
      </c>
      <c r="S72" s="58">
        <v>0</v>
      </c>
      <c r="T72" s="58"/>
      <c r="U72" s="58"/>
      <c r="V72" s="29">
        <f t="shared" si="10"/>
        <v>0</v>
      </c>
    </row>
    <row r="73" spans="1:101" ht="90.75" customHeight="1">
      <c r="A73" s="10"/>
      <c r="B73" s="77" t="s">
        <v>313</v>
      </c>
      <c r="C73" s="65">
        <v>821</v>
      </c>
      <c r="D73" s="68" t="s">
        <v>16</v>
      </c>
      <c r="E73" s="88" t="s">
        <v>312</v>
      </c>
      <c r="F73" s="22">
        <f t="shared" si="74"/>
        <v>0</v>
      </c>
      <c r="G73" s="58">
        <v>0</v>
      </c>
      <c r="H73" s="58"/>
      <c r="I73" s="58"/>
      <c r="J73" s="22">
        <f t="shared" si="68"/>
        <v>0</v>
      </c>
      <c r="K73" s="58"/>
      <c r="L73" s="58"/>
      <c r="M73" s="58"/>
      <c r="N73" s="22">
        <f t="shared" si="75"/>
        <v>0</v>
      </c>
      <c r="O73" s="58">
        <v>0</v>
      </c>
      <c r="P73" s="58"/>
      <c r="Q73" s="58"/>
      <c r="R73" s="22">
        <f t="shared" si="76"/>
        <v>0</v>
      </c>
      <c r="S73" s="58"/>
      <c r="T73" s="58"/>
      <c r="U73" s="58"/>
      <c r="V73" s="29" t="e">
        <f t="shared" si="10"/>
        <v>#DIV/0!</v>
      </c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</row>
    <row r="74" spans="1:101" ht="120.75" customHeight="1">
      <c r="A74" s="30"/>
      <c r="B74" s="32" t="s">
        <v>268</v>
      </c>
      <c r="C74" s="26" t="s">
        <v>195</v>
      </c>
      <c r="D74" s="27" t="s">
        <v>43</v>
      </c>
      <c r="E74" s="48" t="s">
        <v>267</v>
      </c>
      <c r="F74" s="22">
        <f t="shared" si="74"/>
        <v>840</v>
      </c>
      <c r="G74" s="58">
        <v>840</v>
      </c>
      <c r="H74" s="58"/>
      <c r="I74" s="58"/>
      <c r="J74" s="22">
        <f t="shared" si="68"/>
        <v>797.6</v>
      </c>
      <c r="K74" s="58">
        <v>797.57</v>
      </c>
      <c r="L74" s="58"/>
      <c r="M74" s="58"/>
      <c r="N74" s="22">
        <f t="shared" si="75"/>
        <v>0</v>
      </c>
      <c r="O74" s="58"/>
      <c r="P74" s="58"/>
      <c r="Q74" s="58"/>
      <c r="R74" s="22">
        <f t="shared" si="76"/>
        <v>0</v>
      </c>
      <c r="S74" s="58"/>
      <c r="T74" s="58"/>
      <c r="U74" s="58"/>
      <c r="V74" s="29">
        <f t="shared" si="10"/>
        <v>0.95</v>
      </c>
    </row>
    <row r="75" spans="1:101" ht="34.5" customHeight="1">
      <c r="A75" s="19" t="s">
        <v>44</v>
      </c>
      <c r="B75" s="39" t="s">
        <v>50</v>
      </c>
      <c r="C75" s="21" t="s">
        <v>12</v>
      </c>
      <c r="D75" s="21" t="s">
        <v>12</v>
      </c>
      <c r="E75" s="21" t="s">
        <v>12</v>
      </c>
      <c r="F75" s="22">
        <f t="shared" si="44"/>
        <v>331779.3</v>
      </c>
      <c r="G75" s="22">
        <f>SUM(G77:G78)</f>
        <v>150217.1</v>
      </c>
      <c r="H75" s="22">
        <f>SUM(H77:H78)</f>
        <v>181201.3</v>
      </c>
      <c r="I75" s="22">
        <f>SUM(I77:I78)</f>
        <v>360.9</v>
      </c>
      <c r="J75" s="22">
        <f t="shared" ref="J75" si="77">K75+L75+M75</f>
        <v>111646.9</v>
      </c>
      <c r="K75" s="22">
        <f>SUM(K77:K78)</f>
        <v>17414.400000000001</v>
      </c>
      <c r="L75" s="22">
        <f>SUM(L77:L78)</f>
        <v>94232.5</v>
      </c>
      <c r="M75" s="22">
        <f>SUM(M77:M78)</f>
        <v>0</v>
      </c>
      <c r="N75" s="22">
        <f t="shared" si="69"/>
        <v>161517.6</v>
      </c>
      <c r="O75" s="22">
        <f>SUM(O77:O78)</f>
        <v>145120.1</v>
      </c>
      <c r="P75" s="22">
        <f>SUM(P77:P78)</f>
        <v>16397.5</v>
      </c>
      <c r="Q75" s="22">
        <f>SUM(Q77:Q78)</f>
        <v>0</v>
      </c>
      <c r="R75" s="22">
        <f t="shared" si="70"/>
        <v>144612.9</v>
      </c>
      <c r="S75" s="22">
        <f>SUM(S77:S78)</f>
        <v>144612.9</v>
      </c>
      <c r="T75" s="22">
        <f>SUM(T77:T78)</f>
        <v>0</v>
      </c>
      <c r="U75" s="22">
        <f>SUM(U77:U78)</f>
        <v>0</v>
      </c>
      <c r="V75" s="29">
        <f t="shared" si="10"/>
        <v>0.33700000000000002</v>
      </c>
    </row>
    <row r="76" spans="1:101" ht="18.75">
      <c r="A76" s="30"/>
      <c r="B76" s="31" t="s">
        <v>14</v>
      </c>
      <c r="C76" s="24"/>
      <c r="D76" s="24"/>
      <c r="E76" s="24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9"/>
    </row>
    <row r="77" spans="1:101" ht="105" customHeight="1">
      <c r="A77" s="30"/>
      <c r="B77" s="32" t="s">
        <v>258</v>
      </c>
      <c r="C77" s="26" t="s">
        <v>178</v>
      </c>
      <c r="D77" s="27" t="s">
        <v>16</v>
      </c>
      <c r="E77" s="48" t="s">
        <v>257</v>
      </c>
      <c r="F77" s="22">
        <f t="shared" si="44"/>
        <v>9736.1</v>
      </c>
      <c r="G77" s="58">
        <v>281.3</v>
      </c>
      <c r="H77" s="58">
        <v>9093.9</v>
      </c>
      <c r="I77" s="58">
        <v>360.9</v>
      </c>
      <c r="J77" s="22">
        <f t="shared" ref="J77:J78" si="78">SUM(K77:M77)</f>
        <v>0</v>
      </c>
      <c r="K77" s="58"/>
      <c r="L77" s="58"/>
      <c r="M77" s="58"/>
      <c r="N77" s="22">
        <f t="shared" ref="N77:N79" si="79">O77+P77+Q77</f>
        <v>10592.1</v>
      </c>
      <c r="O77" s="58">
        <v>317.8</v>
      </c>
      <c r="P77" s="58">
        <v>10274.299999999999</v>
      </c>
      <c r="Q77" s="58"/>
      <c r="R77" s="22">
        <f t="shared" ref="R77:R79" si="80">S77+T77+U77</f>
        <v>0</v>
      </c>
      <c r="S77" s="58">
        <v>0</v>
      </c>
      <c r="T77" s="58"/>
      <c r="U77" s="58"/>
      <c r="V77" s="29">
        <f t="shared" si="10"/>
        <v>0</v>
      </c>
    </row>
    <row r="78" spans="1:101" ht="132.75" customHeight="1">
      <c r="A78" s="30"/>
      <c r="B78" s="32" t="s">
        <v>259</v>
      </c>
      <c r="C78" s="26" t="s">
        <v>195</v>
      </c>
      <c r="D78" s="27" t="s">
        <v>43</v>
      </c>
      <c r="E78" s="48" t="s">
        <v>260</v>
      </c>
      <c r="F78" s="22">
        <f t="shared" si="44"/>
        <v>322043.2</v>
      </c>
      <c r="G78" s="58">
        <v>149935.79999999999</v>
      </c>
      <c r="H78" s="58">
        <v>172107.4</v>
      </c>
      <c r="I78" s="58"/>
      <c r="J78" s="22">
        <f t="shared" si="78"/>
        <v>111646.9</v>
      </c>
      <c r="K78" s="58">
        <v>17414.41</v>
      </c>
      <c r="L78" s="58">
        <v>94232.5</v>
      </c>
      <c r="M78" s="58"/>
      <c r="N78" s="22">
        <f t="shared" si="79"/>
        <v>150925.5</v>
      </c>
      <c r="O78" s="58">
        <v>144802.29999999999</v>
      </c>
      <c r="P78" s="58">
        <v>6123.2</v>
      </c>
      <c r="Q78" s="58"/>
      <c r="R78" s="22">
        <f t="shared" si="80"/>
        <v>144612.9</v>
      </c>
      <c r="S78" s="58">
        <v>144612.9</v>
      </c>
      <c r="T78" s="58"/>
      <c r="U78" s="58"/>
      <c r="V78" s="29">
        <f t="shared" si="10"/>
        <v>0.34699999999999998</v>
      </c>
    </row>
    <row r="79" spans="1:101" ht="46.5" customHeight="1">
      <c r="A79" s="19" t="s">
        <v>49</v>
      </c>
      <c r="B79" s="39" t="s">
        <v>45</v>
      </c>
      <c r="C79" s="21" t="s">
        <v>12</v>
      </c>
      <c r="D79" s="21" t="s">
        <v>12</v>
      </c>
      <c r="E79" s="21" t="s">
        <v>12</v>
      </c>
      <c r="F79" s="22">
        <f t="shared" si="44"/>
        <v>156260.70000000001</v>
      </c>
      <c r="G79" s="22">
        <f>SUM(G81:G85)</f>
        <v>45890.6</v>
      </c>
      <c r="H79" s="22">
        <f>SUM(H81:H85)</f>
        <v>110370.1</v>
      </c>
      <c r="I79" s="22">
        <f>SUM(I81:I85)</f>
        <v>0</v>
      </c>
      <c r="J79" s="22">
        <f t="shared" ref="J79" si="81">K79+L79+M79</f>
        <v>109159</v>
      </c>
      <c r="K79" s="22">
        <f>SUM(K81:K85)</f>
        <v>43524.7</v>
      </c>
      <c r="L79" s="22">
        <f>SUM(L82:L85)</f>
        <v>65634.3</v>
      </c>
      <c r="M79" s="22">
        <f>SUM(M82:M85)</f>
        <v>0</v>
      </c>
      <c r="N79" s="22">
        <f t="shared" si="79"/>
        <v>40190.9</v>
      </c>
      <c r="O79" s="22">
        <f>SUM(O81:O85)</f>
        <v>30069.7</v>
      </c>
      <c r="P79" s="22">
        <f>SUM(P81:P85)</f>
        <v>10121.200000000001</v>
      </c>
      <c r="Q79" s="22">
        <f>SUM(Q81:Q85)</f>
        <v>0</v>
      </c>
      <c r="R79" s="22">
        <f t="shared" si="80"/>
        <v>25366.2</v>
      </c>
      <c r="S79" s="22">
        <f>SUM(S81:S85)</f>
        <v>25366.2</v>
      </c>
      <c r="T79" s="22">
        <f>SUM(T81:T85)</f>
        <v>0</v>
      </c>
      <c r="U79" s="22">
        <f>SUM(U82:U85)</f>
        <v>0</v>
      </c>
      <c r="V79" s="29">
        <f t="shared" si="10"/>
        <v>0.69899999999999995</v>
      </c>
    </row>
    <row r="80" spans="1:101" ht="18.75">
      <c r="A80" s="30"/>
      <c r="B80" s="31" t="s">
        <v>14</v>
      </c>
      <c r="C80" s="24"/>
      <c r="D80" s="24"/>
      <c r="E80" s="24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9"/>
    </row>
    <row r="81" spans="1:101" ht="75.75" customHeight="1">
      <c r="A81" s="30"/>
      <c r="B81" s="50" t="s">
        <v>47</v>
      </c>
      <c r="C81" s="26" t="s">
        <v>195</v>
      </c>
      <c r="D81" s="27" t="s">
        <v>43</v>
      </c>
      <c r="E81" s="26" t="s">
        <v>261</v>
      </c>
      <c r="F81" s="22">
        <f t="shared" si="44"/>
        <v>864.2</v>
      </c>
      <c r="G81" s="58">
        <v>864.2</v>
      </c>
      <c r="H81" s="22"/>
      <c r="I81" s="22"/>
      <c r="J81" s="22">
        <f>SUM(K81:M81)</f>
        <v>734.9</v>
      </c>
      <c r="K81" s="58">
        <v>734.88</v>
      </c>
      <c r="L81" s="22"/>
      <c r="M81" s="22"/>
      <c r="N81" s="22">
        <f t="shared" ref="N81:N86" si="82">O81+P81+Q81</f>
        <v>509.5</v>
      </c>
      <c r="O81" s="22">
        <v>509.5</v>
      </c>
      <c r="P81" s="22"/>
      <c r="Q81" s="22"/>
      <c r="R81" s="22">
        <f t="shared" ref="R81:R86" si="83">S81+T81+U81</f>
        <v>509.5</v>
      </c>
      <c r="S81" s="22">
        <v>509.5</v>
      </c>
      <c r="T81" s="22"/>
      <c r="U81" s="22"/>
      <c r="V81" s="29">
        <f t="shared" ref="V81:V146" si="84">J81/F81</f>
        <v>0.85</v>
      </c>
    </row>
    <row r="82" spans="1:101" ht="72.75" customHeight="1">
      <c r="A82" s="30"/>
      <c r="B82" s="32" t="s">
        <v>137</v>
      </c>
      <c r="C82" s="26" t="s">
        <v>195</v>
      </c>
      <c r="D82" s="27" t="s">
        <v>43</v>
      </c>
      <c r="E82" s="48" t="s">
        <v>138</v>
      </c>
      <c r="F82" s="22">
        <f t="shared" si="44"/>
        <v>37291.5</v>
      </c>
      <c r="G82" s="58">
        <v>37291.5</v>
      </c>
      <c r="H82" s="58"/>
      <c r="I82" s="58"/>
      <c r="J82" s="22">
        <f t="shared" ref="J82:J85" si="85">SUM(K82:M82)</f>
        <v>36438.5</v>
      </c>
      <c r="K82" s="58">
        <v>36438.5</v>
      </c>
      <c r="L82" s="58"/>
      <c r="M82" s="58"/>
      <c r="N82" s="22">
        <f t="shared" si="82"/>
        <v>24856.7</v>
      </c>
      <c r="O82" s="58">
        <v>24856.7</v>
      </c>
      <c r="P82" s="58"/>
      <c r="Q82" s="58"/>
      <c r="R82" s="22">
        <f t="shared" si="83"/>
        <v>24856.7</v>
      </c>
      <c r="S82" s="58">
        <v>24856.7</v>
      </c>
      <c r="T82" s="58"/>
      <c r="U82" s="58"/>
      <c r="V82" s="29">
        <f t="shared" si="84"/>
        <v>0.97699999999999998</v>
      </c>
    </row>
    <row r="83" spans="1:101" ht="75" customHeight="1">
      <c r="A83" s="30"/>
      <c r="B83" s="32" t="s">
        <v>264</v>
      </c>
      <c r="C83" s="26" t="s">
        <v>195</v>
      </c>
      <c r="D83" s="27" t="s">
        <v>43</v>
      </c>
      <c r="E83" s="48" t="s">
        <v>262</v>
      </c>
      <c r="F83" s="22">
        <f t="shared" si="44"/>
        <v>102299.9</v>
      </c>
      <c r="G83" s="58">
        <v>3069</v>
      </c>
      <c r="H83" s="58">
        <v>99230.9</v>
      </c>
      <c r="I83" s="58"/>
      <c r="J83" s="22">
        <f t="shared" si="85"/>
        <v>56180.5</v>
      </c>
      <c r="K83" s="58">
        <v>1685.42</v>
      </c>
      <c r="L83" s="58">
        <v>54495.09</v>
      </c>
      <c r="M83" s="58"/>
      <c r="N83" s="22">
        <f t="shared" si="82"/>
        <v>0</v>
      </c>
      <c r="O83" s="58">
        <v>0</v>
      </c>
      <c r="P83" s="58">
        <v>0</v>
      </c>
      <c r="Q83" s="58"/>
      <c r="R83" s="22">
        <f t="shared" si="83"/>
        <v>0</v>
      </c>
      <c r="S83" s="58">
        <v>0</v>
      </c>
      <c r="T83" s="58"/>
      <c r="U83" s="58"/>
      <c r="V83" s="29">
        <f t="shared" si="84"/>
        <v>0.54900000000000004</v>
      </c>
    </row>
    <row r="84" spans="1:101" ht="83.25" customHeight="1">
      <c r="A84" s="30"/>
      <c r="B84" s="32" t="s">
        <v>264</v>
      </c>
      <c r="C84" s="26" t="s">
        <v>197</v>
      </c>
      <c r="D84" s="27" t="s">
        <v>46</v>
      </c>
      <c r="E84" s="48" t="s">
        <v>262</v>
      </c>
      <c r="F84" s="22">
        <f t="shared" si="44"/>
        <v>11483.8</v>
      </c>
      <c r="G84" s="58">
        <v>344.51</v>
      </c>
      <c r="H84" s="58">
        <v>11139.24</v>
      </c>
      <c r="I84" s="58"/>
      <c r="J84" s="22">
        <f t="shared" si="85"/>
        <v>11483.7</v>
      </c>
      <c r="K84" s="58">
        <v>344.5</v>
      </c>
      <c r="L84" s="58">
        <v>11139.2</v>
      </c>
      <c r="M84" s="58"/>
      <c r="N84" s="22">
        <f t="shared" si="82"/>
        <v>10434.200000000001</v>
      </c>
      <c r="O84" s="58">
        <v>313</v>
      </c>
      <c r="P84" s="58">
        <v>10121.200000000001</v>
      </c>
      <c r="Q84" s="58"/>
      <c r="R84" s="22">
        <f t="shared" si="83"/>
        <v>0</v>
      </c>
      <c r="S84" s="58">
        <v>0</v>
      </c>
      <c r="T84" s="58"/>
      <c r="U84" s="58"/>
      <c r="V84" s="29">
        <f t="shared" si="84"/>
        <v>1</v>
      </c>
    </row>
    <row r="85" spans="1:101" ht="75" customHeight="1">
      <c r="A85" s="30"/>
      <c r="B85" s="32" t="s">
        <v>48</v>
      </c>
      <c r="C85" s="26" t="s">
        <v>197</v>
      </c>
      <c r="D85" s="27" t="s">
        <v>46</v>
      </c>
      <c r="E85" s="48" t="s">
        <v>263</v>
      </c>
      <c r="F85" s="22">
        <f t="shared" si="44"/>
        <v>4321.3999999999996</v>
      </c>
      <c r="G85" s="58">
        <v>4321.3999999999996</v>
      </c>
      <c r="H85" s="58"/>
      <c r="I85" s="58"/>
      <c r="J85" s="22">
        <f t="shared" si="85"/>
        <v>4321.3999999999996</v>
      </c>
      <c r="K85" s="58">
        <v>4321.3999999999996</v>
      </c>
      <c r="L85" s="58"/>
      <c r="M85" s="58"/>
      <c r="N85" s="22">
        <f t="shared" si="82"/>
        <v>4390.5</v>
      </c>
      <c r="O85" s="58">
        <v>4390.5</v>
      </c>
      <c r="P85" s="58"/>
      <c r="Q85" s="58"/>
      <c r="R85" s="22">
        <f t="shared" si="83"/>
        <v>0</v>
      </c>
      <c r="S85" s="58">
        <v>0</v>
      </c>
      <c r="T85" s="58"/>
      <c r="U85" s="58"/>
      <c r="V85" s="29">
        <f t="shared" si="84"/>
        <v>1</v>
      </c>
    </row>
    <row r="86" spans="1:101" ht="53.25" customHeight="1">
      <c r="A86" s="19" t="s">
        <v>51</v>
      </c>
      <c r="B86" s="39" t="s">
        <v>232</v>
      </c>
      <c r="C86" s="21" t="s">
        <v>12</v>
      </c>
      <c r="D86" s="21" t="s">
        <v>12</v>
      </c>
      <c r="E86" s="21" t="s">
        <v>12</v>
      </c>
      <c r="F86" s="22">
        <f t="shared" si="44"/>
        <v>81785.7</v>
      </c>
      <c r="G86" s="22">
        <f>SUM(G88:G88)</f>
        <v>2453.6</v>
      </c>
      <c r="H86" s="22">
        <f>SUM(H88:H88)</f>
        <v>79332.100000000006</v>
      </c>
      <c r="I86" s="22">
        <f>SUM(I88:I88)</f>
        <v>0</v>
      </c>
      <c r="J86" s="22">
        <f t="shared" ref="J86" si="86">K86+L86+M86</f>
        <v>50935.8</v>
      </c>
      <c r="K86" s="22">
        <f>SUM(K88:K88)</f>
        <v>1528.1</v>
      </c>
      <c r="L86" s="22">
        <f>SUM(L88:L88)</f>
        <v>49407.7</v>
      </c>
      <c r="M86" s="22">
        <f>SUM(M88:M88)</f>
        <v>0</v>
      </c>
      <c r="N86" s="22">
        <f t="shared" si="82"/>
        <v>80622.899999999994</v>
      </c>
      <c r="O86" s="22">
        <f>SUM(O88:O88)</f>
        <v>2418.6999999999998</v>
      </c>
      <c r="P86" s="22">
        <f>SUM(P88:P88)</f>
        <v>78204.2</v>
      </c>
      <c r="Q86" s="22">
        <f>SUM(Q88:Q88)</f>
        <v>0</v>
      </c>
      <c r="R86" s="22">
        <f t="shared" si="83"/>
        <v>80622.899999999994</v>
      </c>
      <c r="S86" s="22">
        <f>SUM(S88:S88)</f>
        <v>2418.6999999999998</v>
      </c>
      <c r="T86" s="22">
        <f>SUM(T88:T88)</f>
        <v>78204.2</v>
      </c>
      <c r="U86" s="22">
        <f>SUM(U88:U88)</f>
        <v>0</v>
      </c>
      <c r="V86" s="29">
        <f t="shared" si="84"/>
        <v>0.623</v>
      </c>
    </row>
    <row r="87" spans="1:101" ht="18.75">
      <c r="A87" s="30"/>
      <c r="B87" s="31" t="s">
        <v>14</v>
      </c>
      <c r="C87" s="24"/>
      <c r="D87" s="24"/>
      <c r="E87" s="24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9"/>
    </row>
    <row r="88" spans="1:101" ht="96" customHeight="1">
      <c r="A88" s="30"/>
      <c r="B88" s="32" t="s">
        <v>266</v>
      </c>
      <c r="C88" s="26" t="s">
        <v>195</v>
      </c>
      <c r="D88" s="27" t="s">
        <v>43</v>
      </c>
      <c r="E88" s="26" t="s">
        <v>265</v>
      </c>
      <c r="F88" s="22">
        <f t="shared" si="44"/>
        <v>81785.7</v>
      </c>
      <c r="G88" s="58">
        <v>2453.6</v>
      </c>
      <c r="H88" s="58">
        <v>79332.100000000006</v>
      </c>
      <c r="I88" s="58"/>
      <c r="J88" s="22">
        <f>SUM(K88:L88)</f>
        <v>50935.8</v>
      </c>
      <c r="K88" s="58">
        <v>1528.09</v>
      </c>
      <c r="L88" s="58">
        <v>49407.71</v>
      </c>
      <c r="M88" s="58"/>
      <c r="N88" s="22">
        <f t="shared" ref="N88" si="87">O88+P88+Q88</f>
        <v>80622.899999999994</v>
      </c>
      <c r="O88" s="58">
        <v>2418.6999999999998</v>
      </c>
      <c r="P88" s="58">
        <v>78204.2</v>
      </c>
      <c r="Q88" s="58"/>
      <c r="R88" s="22">
        <f t="shared" ref="R88" si="88">S88+T88+U88</f>
        <v>80622.899999999994</v>
      </c>
      <c r="S88" s="58">
        <v>2418.6999999999998</v>
      </c>
      <c r="T88" s="58">
        <v>78204.2</v>
      </c>
      <c r="U88" s="58"/>
      <c r="V88" s="29">
        <f t="shared" si="84"/>
        <v>0.623</v>
      </c>
    </row>
    <row r="89" spans="1:101" ht="38.25" customHeight="1">
      <c r="A89" s="14" t="s">
        <v>52</v>
      </c>
      <c r="B89" s="49" t="s">
        <v>53</v>
      </c>
      <c r="C89" s="16" t="s">
        <v>12</v>
      </c>
      <c r="D89" s="16" t="s">
        <v>12</v>
      </c>
      <c r="E89" s="16" t="s">
        <v>12</v>
      </c>
      <c r="F89" s="36">
        <f t="shared" ref="F89:F111" si="89">G89+H89+I89</f>
        <v>1930</v>
      </c>
      <c r="G89" s="36">
        <f>G90+G93</f>
        <v>1930</v>
      </c>
      <c r="H89" s="36">
        <f>H90+H93</f>
        <v>0</v>
      </c>
      <c r="I89" s="36">
        <f>I90+I93</f>
        <v>0</v>
      </c>
      <c r="J89" s="36">
        <f t="shared" ref="J89:J90" si="90">K89+L89+M89</f>
        <v>1930</v>
      </c>
      <c r="K89" s="36">
        <f>K90+K93</f>
        <v>1930</v>
      </c>
      <c r="L89" s="36">
        <f>L90+L93</f>
        <v>0</v>
      </c>
      <c r="M89" s="36">
        <f>M90+M93</f>
        <v>0</v>
      </c>
      <c r="N89" s="36">
        <f t="shared" ref="N89:N90" si="91">O89+P89+Q89</f>
        <v>1930</v>
      </c>
      <c r="O89" s="36">
        <f>O90+O93</f>
        <v>1930</v>
      </c>
      <c r="P89" s="36">
        <f>P90+P93</f>
        <v>0</v>
      </c>
      <c r="Q89" s="36">
        <f>Q90+Q93</f>
        <v>0</v>
      </c>
      <c r="R89" s="36">
        <f t="shared" ref="R89:R90" si="92">S89+T89+U89</f>
        <v>1930</v>
      </c>
      <c r="S89" s="36">
        <f>S90+S93</f>
        <v>1930</v>
      </c>
      <c r="T89" s="36">
        <f>T90+T93</f>
        <v>0</v>
      </c>
      <c r="U89" s="36">
        <f>U90+U93</f>
        <v>0</v>
      </c>
      <c r="V89" s="37">
        <f t="shared" si="84"/>
        <v>1</v>
      </c>
    </row>
    <row r="90" spans="1:101" ht="37.5" customHeight="1">
      <c r="A90" s="7" t="s">
        <v>54</v>
      </c>
      <c r="B90" s="20" t="s">
        <v>58</v>
      </c>
      <c r="C90" s="28" t="s">
        <v>12</v>
      </c>
      <c r="D90" s="28" t="s">
        <v>12</v>
      </c>
      <c r="E90" s="21" t="s">
        <v>12</v>
      </c>
      <c r="F90" s="22">
        <f t="shared" si="89"/>
        <v>0</v>
      </c>
      <c r="G90" s="22">
        <f>SUM(G91:G92)</f>
        <v>0</v>
      </c>
      <c r="H90" s="22">
        <f>SUM(H91:H92)</f>
        <v>0</v>
      </c>
      <c r="I90" s="22">
        <f>SUM(I91:I92)</f>
        <v>0</v>
      </c>
      <c r="J90" s="22">
        <f t="shared" si="90"/>
        <v>0</v>
      </c>
      <c r="K90" s="22">
        <f>SUM(K91:K92)</f>
        <v>0</v>
      </c>
      <c r="L90" s="22">
        <f>SUM(L91:L92)</f>
        <v>0</v>
      </c>
      <c r="M90" s="22">
        <f>SUM(M91:M92)</f>
        <v>0</v>
      </c>
      <c r="N90" s="22">
        <f t="shared" si="91"/>
        <v>0</v>
      </c>
      <c r="O90" s="22">
        <f>SUM(O92:O92)</f>
        <v>0</v>
      </c>
      <c r="P90" s="22">
        <f>SUM(P92:P92)</f>
        <v>0</v>
      </c>
      <c r="Q90" s="22">
        <f>SUM(Q92:Q92)</f>
        <v>0</v>
      </c>
      <c r="R90" s="22">
        <f t="shared" si="92"/>
        <v>0</v>
      </c>
      <c r="S90" s="22">
        <f>SUM(S92:S92)</f>
        <v>0</v>
      </c>
      <c r="T90" s="22">
        <f>SUM(T92:T92)</f>
        <v>0</v>
      </c>
      <c r="U90" s="22">
        <f>SUM(U92:U92)</f>
        <v>0</v>
      </c>
      <c r="V90" s="29" t="e">
        <f t="shared" si="84"/>
        <v>#DIV/0!</v>
      </c>
    </row>
    <row r="91" spans="1:101" ht="18.75">
      <c r="A91" s="19"/>
      <c r="B91" s="50" t="s">
        <v>14</v>
      </c>
      <c r="C91" s="51"/>
      <c r="D91" s="51"/>
      <c r="E91" s="51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9"/>
    </row>
    <row r="92" spans="1:101" ht="199.5" customHeight="1">
      <c r="A92" s="19"/>
      <c r="B92" s="32" t="s">
        <v>198</v>
      </c>
      <c r="C92" s="27" t="s">
        <v>195</v>
      </c>
      <c r="D92" s="27" t="s">
        <v>43</v>
      </c>
      <c r="E92" s="26" t="s">
        <v>165</v>
      </c>
      <c r="F92" s="22">
        <f t="shared" si="89"/>
        <v>0</v>
      </c>
      <c r="G92" s="58">
        <v>0</v>
      </c>
      <c r="H92" s="22"/>
      <c r="I92" s="22"/>
      <c r="J92" s="22">
        <f t="shared" ref="J92" si="93">K92+L92+M92</f>
        <v>0</v>
      </c>
      <c r="K92" s="22"/>
      <c r="L92" s="22"/>
      <c r="M92" s="22"/>
      <c r="N92" s="22">
        <f t="shared" ref="N92" si="94">O92+P92+Q92</f>
        <v>0</v>
      </c>
      <c r="O92" s="58">
        <v>0</v>
      </c>
      <c r="P92" s="58"/>
      <c r="Q92" s="22"/>
      <c r="R92" s="22">
        <f t="shared" ref="R92" si="95">S92+T92+U92</f>
        <v>0</v>
      </c>
      <c r="S92" s="58">
        <v>0</v>
      </c>
      <c r="T92" s="58"/>
      <c r="U92" s="22"/>
      <c r="V92" s="29" t="e">
        <f t="shared" si="84"/>
        <v>#DIV/0!</v>
      </c>
    </row>
    <row r="93" spans="1:101" ht="39.75" customHeight="1">
      <c r="A93" s="19" t="s">
        <v>55</v>
      </c>
      <c r="B93" s="39" t="s">
        <v>229</v>
      </c>
      <c r="C93" s="51" t="s">
        <v>12</v>
      </c>
      <c r="D93" s="51" t="s">
        <v>12</v>
      </c>
      <c r="E93" s="51" t="s">
        <v>12</v>
      </c>
      <c r="F93" s="22">
        <f t="shared" si="89"/>
        <v>1930</v>
      </c>
      <c r="G93" s="22">
        <f t="shared" ref="G93:M93" si="96">SUM(G95:G95)</f>
        <v>1930</v>
      </c>
      <c r="H93" s="22">
        <f t="shared" si="96"/>
        <v>0</v>
      </c>
      <c r="I93" s="22">
        <f t="shared" si="96"/>
        <v>0</v>
      </c>
      <c r="J93" s="22">
        <f t="shared" si="96"/>
        <v>1930</v>
      </c>
      <c r="K93" s="22">
        <f t="shared" si="96"/>
        <v>1930</v>
      </c>
      <c r="L93" s="22">
        <f t="shared" si="96"/>
        <v>0</v>
      </c>
      <c r="M93" s="22">
        <f t="shared" si="96"/>
        <v>0</v>
      </c>
      <c r="N93" s="22">
        <f t="shared" ref="N93" si="97">O93+P93+Q93</f>
        <v>1930</v>
      </c>
      <c r="O93" s="22">
        <f>SUM(O95:O95)</f>
        <v>1930</v>
      </c>
      <c r="P93" s="22">
        <f>SUM(P95:P95)</f>
        <v>0</v>
      </c>
      <c r="Q93" s="22">
        <f>SUM(Q95:Q95)</f>
        <v>0</v>
      </c>
      <c r="R93" s="22">
        <f t="shared" ref="R93" si="98">S93+T93+U93</f>
        <v>1930</v>
      </c>
      <c r="S93" s="22">
        <f>SUM(S95)</f>
        <v>1930</v>
      </c>
      <c r="T93" s="22">
        <f t="shared" ref="T93:U93" si="99">SUM(T95)</f>
        <v>0</v>
      </c>
      <c r="U93" s="22">
        <f t="shared" si="99"/>
        <v>0</v>
      </c>
      <c r="V93" s="29">
        <f t="shared" si="84"/>
        <v>1</v>
      </c>
    </row>
    <row r="94" spans="1:101" ht="18.75">
      <c r="A94" s="30"/>
      <c r="B94" s="50" t="s">
        <v>14</v>
      </c>
      <c r="C94" s="24"/>
      <c r="D94" s="33"/>
      <c r="E94" s="5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9"/>
    </row>
    <row r="95" spans="1:101" ht="83.25" customHeight="1">
      <c r="A95" s="30"/>
      <c r="B95" s="32" t="s">
        <v>93</v>
      </c>
      <c r="C95" s="27" t="s">
        <v>199</v>
      </c>
      <c r="D95" s="27" t="s">
        <v>57</v>
      </c>
      <c r="E95" s="48" t="s">
        <v>321</v>
      </c>
      <c r="F95" s="22">
        <f t="shared" ref="F95" si="100">G95+H95+I95</f>
        <v>1930</v>
      </c>
      <c r="G95" s="58">
        <v>1930</v>
      </c>
      <c r="H95" s="58"/>
      <c r="I95" s="58"/>
      <c r="J95" s="22">
        <f>SUM(K95:M95)</f>
        <v>1930</v>
      </c>
      <c r="K95" s="58">
        <v>1930</v>
      </c>
      <c r="L95" s="58"/>
      <c r="M95" s="58"/>
      <c r="N95" s="22">
        <f t="shared" ref="N95" si="101">O95+P95+Q95</f>
        <v>1930</v>
      </c>
      <c r="O95" s="58">
        <v>1930</v>
      </c>
      <c r="P95" s="58"/>
      <c r="Q95" s="58"/>
      <c r="R95" s="22">
        <f t="shared" ref="R95" si="102">S95+T95+U95</f>
        <v>1930</v>
      </c>
      <c r="S95" s="58">
        <v>1930</v>
      </c>
      <c r="T95" s="58"/>
      <c r="U95" s="58"/>
      <c r="V95" s="29">
        <f t="shared" si="84"/>
        <v>1</v>
      </c>
    </row>
    <row r="96" spans="1:101" s="54" customFormat="1" ht="33">
      <c r="A96" s="14" t="s">
        <v>59</v>
      </c>
      <c r="B96" s="49" t="s">
        <v>60</v>
      </c>
      <c r="C96" s="16" t="s">
        <v>12</v>
      </c>
      <c r="D96" s="16" t="s">
        <v>12</v>
      </c>
      <c r="E96" s="16" t="s">
        <v>12</v>
      </c>
      <c r="F96" s="36">
        <f t="shared" si="89"/>
        <v>6012346.4000000004</v>
      </c>
      <c r="G96" s="36">
        <f>G97+G101+G106</f>
        <v>986739.4</v>
      </c>
      <c r="H96" s="36">
        <f>H97+H101+H106</f>
        <v>4765653.3</v>
      </c>
      <c r="I96" s="36">
        <f>I97+I101+I106</f>
        <v>259953.7</v>
      </c>
      <c r="J96" s="36">
        <f>K96+L96+M96</f>
        <v>2067470.6</v>
      </c>
      <c r="K96" s="36">
        <f>K97+K101+K106</f>
        <v>530928.9</v>
      </c>
      <c r="L96" s="36">
        <f>L97+L101+L106</f>
        <v>1463104.8</v>
      </c>
      <c r="M96" s="36">
        <f>M97+M101+M106</f>
        <v>73436.899999999994</v>
      </c>
      <c r="N96" s="36">
        <f>O96+P96+Q96</f>
        <v>588582.6</v>
      </c>
      <c r="O96" s="36">
        <f>O97+O101+O106</f>
        <v>22162.400000000001</v>
      </c>
      <c r="P96" s="36">
        <f>P97+P101+P106</f>
        <v>560054.69999999995</v>
      </c>
      <c r="Q96" s="36">
        <f>Q97+Q101+Q106</f>
        <v>6365.5</v>
      </c>
      <c r="R96" s="36">
        <f t="shared" ref="R96:R97" si="103">S96+T96+U96</f>
        <v>15411.7</v>
      </c>
      <c r="S96" s="36">
        <f>S97+S101+S106</f>
        <v>9775</v>
      </c>
      <c r="T96" s="36">
        <f>T97+T101+T106</f>
        <v>0</v>
      </c>
      <c r="U96" s="36">
        <f>U97+U101+U106</f>
        <v>5636.7</v>
      </c>
      <c r="V96" s="37">
        <f t="shared" si="84"/>
        <v>0.34399999999999997</v>
      </c>
      <c r="W96" s="1"/>
      <c r="X96" s="6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</row>
    <row r="97" spans="1:101" ht="41.25" customHeight="1">
      <c r="A97" s="7" t="s">
        <v>61</v>
      </c>
      <c r="B97" s="20" t="s">
        <v>62</v>
      </c>
      <c r="C97" s="28" t="s">
        <v>12</v>
      </c>
      <c r="D97" s="28" t="s">
        <v>12</v>
      </c>
      <c r="E97" s="28" t="s">
        <v>12</v>
      </c>
      <c r="F97" s="22">
        <f t="shared" si="89"/>
        <v>558503.4</v>
      </c>
      <c r="G97" s="22">
        <f>SUM(G99:G100)</f>
        <v>11039.9</v>
      </c>
      <c r="H97" s="22">
        <f>SUM(H99:H100)</f>
        <v>441955.8</v>
      </c>
      <c r="I97" s="22">
        <f>SUM(I99:I100)</f>
        <v>105507.7</v>
      </c>
      <c r="J97" s="22">
        <f t="shared" ref="J97:J100" si="104">K97+L97+M97</f>
        <v>223396.6</v>
      </c>
      <c r="K97" s="22">
        <f>SUM(K100:K100)</f>
        <v>2804.1</v>
      </c>
      <c r="L97" s="22">
        <f>SUM(L99:L100)</f>
        <v>175665.5</v>
      </c>
      <c r="M97" s="22">
        <f>SUM(M99:M100)</f>
        <v>44927</v>
      </c>
      <c r="N97" s="22">
        <f t="shared" ref="N97" si="105">O97+P97+Q97</f>
        <v>419277.9</v>
      </c>
      <c r="O97" s="22">
        <f>SUM(O99:O100)</f>
        <v>12387.4</v>
      </c>
      <c r="P97" s="22">
        <f t="shared" ref="P97:Q97" si="106">SUM(P99:P100)</f>
        <v>400525</v>
      </c>
      <c r="Q97" s="22">
        <f t="shared" si="106"/>
        <v>6365.5</v>
      </c>
      <c r="R97" s="22">
        <f t="shared" si="103"/>
        <v>5636.7</v>
      </c>
      <c r="S97" s="22">
        <f>SUM(S99:S100)</f>
        <v>0</v>
      </c>
      <c r="T97" s="22">
        <f t="shared" ref="T97:U97" si="107">SUM(T99:T100)</f>
        <v>0</v>
      </c>
      <c r="U97" s="22">
        <f t="shared" si="107"/>
        <v>5636.7</v>
      </c>
      <c r="V97" s="29">
        <f t="shared" si="84"/>
        <v>0.4</v>
      </c>
      <c r="X97" s="13"/>
      <c r="Y97" s="13"/>
    </row>
    <row r="98" spans="1:101" ht="18.75">
      <c r="A98" s="10"/>
      <c r="B98" s="23" t="s">
        <v>14</v>
      </c>
      <c r="C98" s="46"/>
      <c r="D98" s="46"/>
      <c r="E98" s="46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9"/>
    </row>
    <row r="99" spans="1:101" ht="85.5" customHeight="1">
      <c r="A99" s="10"/>
      <c r="B99" s="53" t="s">
        <v>294</v>
      </c>
      <c r="C99" s="46" t="s">
        <v>178</v>
      </c>
      <c r="D99" s="66" t="s">
        <v>16</v>
      </c>
      <c r="E99" s="65" t="s">
        <v>293</v>
      </c>
      <c r="F99" s="22">
        <f t="shared" si="89"/>
        <v>125502.9</v>
      </c>
      <c r="G99" s="58"/>
      <c r="H99" s="58">
        <v>85000</v>
      </c>
      <c r="I99" s="58">
        <v>40502.9</v>
      </c>
      <c r="J99" s="22">
        <f>SUM(K99:M99)</f>
        <v>115285.8</v>
      </c>
      <c r="K99" s="58"/>
      <c r="L99" s="58">
        <v>85000</v>
      </c>
      <c r="M99" s="58">
        <v>30285.8</v>
      </c>
      <c r="N99" s="22">
        <f t="shared" ref="N99:N101" si="108">O99+P99+Q99</f>
        <v>0</v>
      </c>
      <c r="O99" s="58"/>
      <c r="P99" s="22"/>
      <c r="Q99" s="22"/>
      <c r="R99" s="22">
        <f t="shared" ref="R99:R101" si="109">S99+T99+U99</f>
        <v>0</v>
      </c>
      <c r="S99" s="22"/>
      <c r="T99" s="22"/>
      <c r="U99" s="22"/>
      <c r="V99" s="29">
        <f t="shared" si="84"/>
        <v>0.91900000000000004</v>
      </c>
    </row>
    <row r="100" spans="1:101" ht="74.25" customHeight="1">
      <c r="A100" s="30"/>
      <c r="B100" s="32" t="s">
        <v>63</v>
      </c>
      <c r="C100" s="26" t="s">
        <v>178</v>
      </c>
      <c r="D100" s="27" t="s">
        <v>16</v>
      </c>
      <c r="E100" s="26" t="s">
        <v>119</v>
      </c>
      <c r="F100" s="22">
        <f t="shared" si="89"/>
        <v>433000.5</v>
      </c>
      <c r="G100" s="58">
        <v>11039.9</v>
      </c>
      <c r="H100" s="58">
        <v>356955.8</v>
      </c>
      <c r="I100" s="58">
        <v>65004.800000000003</v>
      </c>
      <c r="J100" s="22">
        <f t="shared" si="104"/>
        <v>108110.8</v>
      </c>
      <c r="K100" s="58">
        <v>2804.09</v>
      </c>
      <c r="L100" s="58">
        <v>90665.46</v>
      </c>
      <c r="M100" s="58">
        <v>14641.2</v>
      </c>
      <c r="N100" s="22">
        <f t="shared" si="108"/>
        <v>419277.9</v>
      </c>
      <c r="O100" s="58">
        <v>12387.4</v>
      </c>
      <c r="P100" s="58">
        <v>400525</v>
      </c>
      <c r="Q100" s="58">
        <v>6365.5</v>
      </c>
      <c r="R100" s="22">
        <f t="shared" si="109"/>
        <v>5636.7</v>
      </c>
      <c r="S100" s="22"/>
      <c r="T100" s="22"/>
      <c r="U100" s="58">
        <v>5636.7</v>
      </c>
      <c r="V100" s="29">
        <f t="shared" si="84"/>
        <v>0.25</v>
      </c>
      <c r="X100"/>
    </row>
    <row r="101" spans="1:101" ht="66">
      <c r="A101" s="19" t="s">
        <v>64</v>
      </c>
      <c r="B101" s="20" t="s">
        <v>160</v>
      </c>
      <c r="C101" s="21" t="s">
        <v>12</v>
      </c>
      <c r="D101" s="28" t="s">
        <v>12</v>
      </c>
      <c r="E101" s="21" t="s">
        <v>12</v>
      </c>
      <c r="F101" s="22">
        <f>G101+H101+I101</f>
        <v>5008270.7</v>
      </c>
      <c r="G101" s="22">
        <f>SUM(G103:G105)</f>
        <v>951862.6</v>
      </c>
      <c r="H101" s="22">
        <f>SUM(H103:H105)</f>
        <v>3954937.7</v>
      </c>
      <c r="I101" s="22">
        <v>101470.39999999999</v>
      </c>
      <c r="J101" s="22">
        <f>K101+L101+M101</f>
        <v>1661898.7</v>
      </c>
      <c r="K101" s="22">
        <f>SUM(K103:K105)</f>
        <v>521942.2</v>
      </c>
      <c r="L101" s="22">
        <f>SUM(L103:L105)</f>
        <v>1131918.6000000001</v>
      </c>
      <c r="M101" s="22">
        <v>8037.9</v>
      </c>
      <c r="N101" s="22">
        <f t="shared" si="108"/>
        <v>0</v>
      </c>
      <c r="O101" s="22">
        <f>SUM(O103:O104)</f>
        <v>0</v>
      </c>
      <c r="P101" s="22">
        <f t="shared" ref="P101:Q101" si="110">SUM(P103:P104)</f>
        <v>0</v>
      </c>
      <c r="Q101" s="22">
        <f t="shared" si="110"/>
        <v>0</v>
      </c>
      <c r="R101" s="22">
        <f t="shared" si="109"/>
        <v>0</v>
      </c>
      <c r="S101" s="22">
        <f>SUM(S103:S104)</f>
        <v>0</v>
      </c>
      <c r="T101" s="22">
        <f t="shared" ref="T101:U101" si="111">SUM(T103:T104)</f>
        <v>0</v>
      </c>
      <c r="U101" s="22">
        <f t="shared" si="111"/>
        <v>0</v>
      </c>
      <c r="V101" s="29">
        <f t="shared" si="84"/>
        <v>0.33200000000000002</v>
      </c>
      <c r="X101" s="61"/>
    </row>
    <row r="102" spans="1:101" ht="18.75">
      <c r="A102" s="19"/>
      <c r="B102" s="50" t="s">
        <v>14</v>
      </c>
      <c r="C102" s="51"/>
      <c r="D102" s="51"/>
      <c r="E102" s="51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9"/>
    </row>
    <row r="103" spans="1:101" ht="89.25" customHeight="1">
      <c r="A103" s="19"/>
      <c r="B103" s="50" t="s">
        <v>296</v>
      </c>
      <c r="C103" s="67" t="s">
        <v>178</v>
      </c>
      <c r="D103" s="67" t="s">
        <v>16</v>
      </c>
      <c r="E103" s="26" t="s">
        <v>295</v>
      </c>
      <c r="F103" s="22">
        <f t="shared" si="89"/>
        <v>3954937.7</v>
      </c>
      <c r="G103" s="22"/>
      <c r="H103" s="58">
        <v>3954937.7</v>
      </c>
      <c r="I103" s="22"/>
      <c r="J103" s="22">
        <f>SUM(K103:M103)</f>
        <v>1131918.6000000001</v>
      </c>
      <c r="K103" s="22"/>
      <c r="L103" s="58">
        <v>1131918.56</v>
      </c>
      <c r="M103" s="22"/>
      <c r="N103" s="22">
        <f t="shared" ref="N103:N106" si="112">O103+P103+Q103</f>
        <v>0</v>
      </c>
      <c r="O103" s="22"/>
      <c r="P103" s="22"/>
      <c r="Q103" s="22"/>
      <c r="R103" s="22">
        <f t="shared" ref="R103:R106" si="113">S103+T103+U103</f>
        <v>0</v>
      </c>
      <c r="S103" s="22"/>
      <c r="T103" s="22"/>
      <c r="U103" s="22"/>
      <c r="V103" s="29">
        <f t="shared" si="84"/>
        <v>0.28599999999999998</v>
      </c>
    </row>
    <row r="104" spans="1:101" ht="76.5" customHeight="1">
      <c r="A104" s="19"/>
      <c r="B104" s="32" t="s">
        <v>92</v>
      </c>
      <c r="C104" s="26" t="s">
        <v>178</v>
      </c>
      <c r="D104" s="27" t="s">
        <v>16</v>
      </c>
      <c r="E104" s="26" t="s">
        <v>132</v>
      </c>
      <c r="F104" s="22">
        <f t="shared" si="89"/>
        <v>907962</v>
      </c>
      <c r="G104" s="58">
        <f>951862.61-43900.59</f>
        <v>907962</v>
      </c>
      <c r="H104" s="58"/>
      <c r="I104" s="58"/>
      <c r="J104" s="22">
        <f t="shared" ref="J104:J105" si="114">K104+L104+M104</f>
        <v>521942.2</v>
      </c>
      <c r="K104" s="58">
        <v>521942.16</v>
      </c>
      <c r="L104" s="22">
        <f t="shared" ref="L104:M104" si="115">L107</f>
        <v>0</v>
      </c>
      <c r="M104" s="22">
        <f t="shared" si="115"/>
        <v>0</v>
      </c>
      <c r="N104" s="22">
        <f t="shared" si="112"/>
        <v>0</v>
      </c>
      <c r="O104" s="58"/>
      <c r="P104" s="58"/>
      <c r="Q104" s="58"/>
      <c r="R104" s="22">
        <f t="shared" si="113"/>
        <v>0</v>
      </c>
      <c r="S104" s="58"/>
      <c r="T104" s="58"/>
      <c r="U104" s="58"/>
      <c r="V104" s="29">
        <f t="shared" si="84"/>
        <v>0.57499999999999996</v>
      </c>
    </row>
    <row r="105" spans="1:101" ht="76.5" customHeight="1">
      <c r="A105" s="19"/>
      <c r="B105" s="32" t="s">
        <v>340</v>
      </c>
      <c r="C105" s="26">
        <v>821</v>
      </c>
      <c r="D105" s="27" t="s">
        <v>16</v>
      </c>
      <c r="E105" s="26" t="s">
        <v>341</v>
      </c>
      <c r="F105" s="22">
        <f t="shared" si="89"/>
        <v>43900.6</v>
      </c>
      <c r="G105" s="58">
        <v>43900.59</v>
      </c>
      <c r="H105" s="58"/>
      <c r="I105" s="58"/>
      <c r="J105" s="22">
        <f t="shared" si="114"/>
        <v>0</v>
      </c>
      <c r="K105" s="22"/>
      <c r="L105" s="22"/>
      <c r="M105" s="22"/>
      <c r="N105" s="22"/>
      <c r="O105" s="58"/>
      <c r="P105" s="58"/>
      <c r="Q105" s="58"/>
      <c r="R105" s="22"/>
      <c r="S105" s="58"/>
      <c r="T105" s="58"/>
      <c r="U105" s="58"/>
      <c r="V105" s="29"/>
    </row>
    <row r="106" spans="1:101" ht="39" customHeight="1">
      <c r="A106" s="19" t="s">
        <v>159</v>
      </c>
      <c r="B106" s="39" t="s">
        <v>223</v>
      </c>
      <c r="C106" s="51" t="s">
        <v>12</v>
      </c>
      <c r="D106" s="51" t="s">
        <v>12</v>
      </c>
      <c r="E106" s="51" t="s">
        <v>12</v>
      </c>
      <c r="F106" s="22">
        <f>G106+H106+I106</f>
        <v>445572.3</v>
      </c>
      <c r="G106" s="22">
        <f>G108+G110+G109</f>
        <v>23836.9</v>
      </c>
      <c r="H106" s="22">
        <f t="shared" ref="H106:I106" si="116">H108+H110+H109</f>
        <v>368759.8</v>
      </c>
      <c r="I106" s="22">
        <f t="shared" si="116"/>
        <v>52975.6</v>
      </c>
      <c r="J106" s="22">
        <f>K106+L106+M106</f>
        <v>182175.3</v>
      </c>
      <c r="K106" s="22">
        <f>K108+K110+K109</f>
        <v>6182.6</v>
      </c>
      <c r="L106" s="22">
        <f t="shared" ref="L106:M106" si="117">L108+L110+L109</f>
        <v>155520.70000000001</v>
      </c>
      <c r="M106" s="22">
        <f t="shared" si="117"/>
        <v>20472</v>
      </c>
      <c r="N106" s="22">
        <f t="shared" si="112"/>
        <v>169304.7</v>
      </c>
      <c r="O106" s="22">
        <f>O108+O110+O109</f>
        <v>9775</v>
      </c>
      <c r="P106" s="22">
        <f t="shared" ref="P106:Q106" si="118">P108+P110+P109</f>
        <v>159529.70000000001</v>
      </c>
      <c r="Q106" s="22">
        <f t="shared" si="118"/>
        <v>0</v>
      </c>
      <c r="R106" s="22">
        <f t="shared" si="113"/>
        <v>9775</v>
      </c>
      <c r="S106" s="22">
        <f>S108+S110+S109</f>
        <v>9775</v>
      </c>
      <c r="T106" s="22">
        <f t="shared" ref="T106:U106" si="119">T108+T110+T109</f>
        <v>0</v>
      </c>
      <c r="U106" s="22">
        <f t="shared" si="119"/>
        <v>0</v>
      </c>
      <c r="V106" s="29">
        <f t="shared" si="84"/>
        <v>0.40899999999999997</v>
      </c>
    </row>
    <row r="107" spans="1:101" ht="18.75">
      <c r="A107" s="30"/>
      <c r="B107" s="50" t="s">
        <v>14</v>
      </c>
      <c r="C107" s="24"/>
      <c r="D107" s="33"/>
      <c r="E107" s="24"/>
      <c r="F107" s="22"/>
      <c r="G107" s="58"/>
      <c r="H107" s="58"/>
      <c r="I107" s="58"/>
      <c r="J107" s="22"/>
      <c r="K107" s="22"/>
      <c r="L107" s="58"/>
      <c r="M107" s="58"/>
      <c r="N107" s="22"/>
      <c r="O107" s="58"/>
      <c r="P107" s="58"/>
      <c r="Q107" s="58"/>
      <c r="R107" s="22"/>
      <c r="S107" s="58"/>
      <c r="T107" s="58"/>
      <c r="U107" s="58"/>
      <c r="V107" s="29"/>
    </row>
    <row r="108" spans="1:101" ht="96" customHeight="1">
      <c r="A108" s="30"/>
      <c r="B108" s="32" t="s">
        <v>133</v>
      </c>
      <c r="C108" s="26" t="s">
        <v>200</v>
      </c>
      <c r="D108" s="27" t="s">
        <v>69</v>
      </c>
      <c r="E108" s="26" t="s">
        <v>162</v>
      </c>
      <c r="F108" s="22">
        <f>G108+H108+I108</f>
        <v>0</v>
      </c>
      <c r="G108" s="58">
        <v>0</v>
      </c>
      <c r="H108" s="58"/>
      <c r="I108" s="58"/>
      <c r="J108" s="22">
        <f>K108+L108+M108</f>
        <v>0</v>
      </c>
      <c r="K108" s="22">
        <v>0</v>
      </c>
      <c r="L108" s="22">
        <v>0</v>
      </c>
      <c r="M108" s="22">
        <v>0</v>
      </c>
      <c r="N108" s="22">
        <f t="shared" ref="N108:N110" si="120">O108+P108+Q108</f>
        <v>9775</v>
      </c>
      <c r="O108" s="58">
        <v>9775</v>
      </c>
      <c r="P108" s="58"/>
      <c r="Q108" s="58"/>
      <c r="R108" s="22">
        <f t="shared" ref="R108:R110" si="121">S108+T108+U108</f>
        <v>9775</v>
      </c>
      <c r="S108" s="58">
        <v>9775</v>
      </c>
      <c r="T108" s="58"/>
      <c r="U108" s="58"/>
      <c r="V108" s="29" t="e">
        <f t="shared" si="84"/>
        <v>#DIV/0!</v>
      </c>
    </row>
    <row r="109" spans="1:101" ht="96" customHeight="1">
      <c r="A109" s="30"/>
      <c r="B109" s="32" t="s">
        <v>348</v>
      </c>
      <c r="C109" s="26" t="s">
        <v>200</v>
      </c>
      <c r="D109" s="27" t="s">
        <v>69</v>
      </c>
      <c r="E109" s="26" t="s">
        <v>347</v>
      </c>
      <c r="F109" s="22">
        <f>G109+H109+I109</f>
        <v>9775</v>
      </c>
      <c r="G109" s="58">
        <v>9775</v>
      </c>
      <c r="H109" s="58"/>
      <c r="I109" s="58"/>
      <c r="J109" s="22">
        <f>K109+L109+M109</f>
        <v>0</v>
      </c>
      <c r="K109" s="22"/>
      <c r="L109" s="22"/>
      <c r="M109" s="22"/>
      <c r="N109" s="22">
        <f t="shared" si="120"/>
        <v>0</v>
      </c>
      <c r="O109" s="58"/>
      <c r="P109" s="58"/>
      <c r="Q109" s="58"/>
      <c r="R109" s="22">
        <f t="shared" si="121"/>
        <v>0</v>
      </c>
      <c r="S109" s="58"/>
      <c r="T109" s="58"/>
      <c r="U109" s="58"/>
      <c r="V109" s="29">
        <f t="shared" si="84"/>
        <v>0</v>
      </c>
    </row>
    <row r="110" spans="1:101" ht="75" customHeight="1">
      <c r="A110" s="30"/>
      <c r="B110" s="32" t="s">
        <v>270</v>
      </c>
      <c r="C110" s="26" t="s">
        <v>200</v>
      </c>
      <c r="D110" s="27" t="s">
        <v>69</v>
      </c>
      <c r="E110" s="26" t="s">
        <v>269</v>
      </c>
      <c r="F110" s="22">
        <f t="shared" si="89"/>
        <v>435797.3</v>
      </c>
      <c r="G110" s="58">
        <v>14061.9</v>
      </c>
      <c r="H110" s="58">
        <v>368759.8</v>
      </c>
      <c r="I110" s="58">
        <v>52975.6</v>
      </c>
      <c r="J110" s="22">
        <f>K110+L110+M110</f>
        <v>182175.3</v>
      </c>
      <c r="K110" s="58">
        <v>6182.58</v>
      </c>
      <c r="L110" s="58">
        <v>155520.70000000001</v>
      </c>
      <c r="M110" s="58">
        <v>20472</v>
      </c>
      <c r="N110" s="22">
        <f t="shared" si="120"/>
        <v>159529.70000000001</v>
      </c>
      <c r="O110" s="58"/>
      <c r="P110" s="58">
        <v>159529.70000000001</v>
      </c>
      <c r="Q110" s="58"/>
      <c r="R110" s="22">
        <f t="shared" si="121"/>
        <v>0</v>
      </c>
      <c r="S110" s="58"/>
      <c r="T110" s="58"/>
      <c r="U110" s="58"/>
      <c r="V110" s="29">
        <f t="shared" si="84"/>
        <v>0.41799999999999998</v>
      </c>
    </row>
    <row r="111" spans="1:101" s="54" customFormat="1" ht="21" customHeight="1">
      <c r="A111" s="14" t="s">
        <v>65</v>
      </c>
      <c r="B111" s="15" t="s">
        <v>66</v>
      </c>
      <c r="C111" s="16" t="s">
        <v>12</v>
      </c>
      <c r="D111" s="16" t="s">
        <v>12</v>
      </c>
      <c r="E111" s="16" t="s">
        <v>12</v>
      </c>
      <c r="F111" s="36">
        <f t="shared" si="89"/>
        <v>151039.79999999999</v>
      </c>
      <c r="G111" s="36">
        <f>G112+G115+G120</f>
        <v>29275.3</v>
      </c>
      <c r="H111" s="36">
        <f t="shared" ref="H111" si="122">+H112+H115+H120</f>
        <v>117694.5</v>
      </c>
      <c r="I111" s="36">
        <f>I112+I115+I120</f>
        <v>4070</v>
      </c>
      <c r="J111" s="36">
        <f>K111+L111+M111</f>
        <v>11351.3</v>
      </c>
      <c r="K111" s="36">
        <f>K112+K115+K120</f>
        <v>0</v>
      </c>
      <c r="L111" s="36">
        <f t="shared" ref="L111:M111" si="123">L112+L115+L120</f>
        <v>11351.3</v>
      </c>
      <c r="M111" s="36">
        <f t="shared" si="123"/>
        <v>0</v>
      </c>
      <c r="N111" s="36">
        <f t="shared" ref="N111" si="124">O111+P111+Q111</f>
        <v>313230.7</v>
      </c>
      <c r="O111" s="36">
        <f>O112+O115+O120</f>
        <v>100623</v>
      </c>
      <c r="P111" s="36">
        <f t="shared" ref="P111:Q111" si="125">P112+P115+P120</f>
        <v>205489.8</v>
      </c>
      <c r="Q111" s="36">
        <f t="shared" si="125"/>
        <v>7117.9</v>
      </c>
      <c r="R111" s="36">
        <f t="shared" ref="R111" si="126">S111+T111+U111</f>
        <v>31284.3</v>
      </c>
      <c r="S111" s="36">
        <f>S112+S115+S120</f>
        <v>0</v>
      </c>
      <c r="T111" s="36">
        <f t="shared" ref="T111:U111" si="127">T112+T115+T120</f>
        <v>31284.3</v>
      </c>
      <c r="U111" s="36">
        <f t="shared" si="127"/>
        <v>0</v>
      </c>
      <c r="V111" s="37">
        <f t="shared" si="84"/>
        <v>7.4999999999999997E-2</v>
      </c>
      <c r="W111" s="1"/>
      <c r="X111" s="13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</row>
    <row r="112" spans="1:101" ht="37.5" customHeight="1">
      <c r="A112" s="19" t="s">
        <v>67</v>
      </c>
      <c r="B112" s="39" t="s">
        <v>201</v>
      </c>
      <c r="C112" s="21" t="s">
        <v>12</v>
      </c>
      <c r="D112" s="21" t="s">
        <v>12</v>
      </c>
      <c r="E112" s="21" t="s">
        <v>12</v>
      </c>
      <c r="F112" s="22">
        <f t="shared" ref="F112:F160" si="128">G112+H112+I112</f>
        <v>26422.2</v>
      </c>
      <c r="G112" s="22">
        <f>G114</f>
        <v>422.2</v>
      </c>
      <c r="H112" s="22">
        <f t="shared" ref="H112:I112" si="129">H114</f>
        <v>26000</v>
      </c>
      <c r="I112" s="22">
        <f t="shared" si="129"/>
        <v>0</v>
      </c>
      <c r="J112" s="22">
        <f t="shared" ref="J112" si="130">K112+L112+M112</f>
        <v>7463.9</v>
      </c>
      <c r="K112" s="22">
        <f>+K114</f>
        <v>0</v>
      </c>
      <c r="L112" s="22">
        <f>L114</f>
        <v>7463.9</v>
      </c>
      <c r="M112" s="22">
        <f t="shared" ref="M112" si="131">+M114</f>
        <v>0</v>
      </c>
      <c r="N112" s="22">
        <f t="shared" ref="N112" si="132">O112+P112+Q112</f>
        <v>37000</v>
      </c>
      <c r="O112" s="22">
        <f>O114</f>
        <v>0</v>
      </c>
      <c r="P112" s="22">
        <f t="shared" ref="P112:Q112" si="133">P114</f>
        <v>37000</v>
      </c>
      <c r="Q112" s="22">
        <f t="shared" si="133"/>
        <v>0</v>
      </c>
      <c r="R112" s="22">
        <f t="shared" ref="R112" si="134">S112+T112+U112</f>
        <v>0</v>
      </c>
      <c r="S112" s="22">
        <f>S114</f>
        <v>0</v>
      </c>
      <c r="T112" s="22">
        <f t="shared" ref="T112:U112" si="135">T114</f>
        <v>0</v>
      </c>
      <c r="U112" s="22">
        <f t="shared" si="135"/>
        <v>0</v>
      </c>
      <c r="V112" s="29">
        <f t="shared" si="84"/>
        <v>0.28199999999999997</v>
      </c>
    </row>
    <row r="113" spans="1:101" ht="21" customHeight="1">
      <c r="A113" s="30"/>
      <c r="B113" s="31" t="s">
        <v>14</v>
      </c>
      <c r="C113" s="24"/>
      <c r="D113" s="24"/>
      <c r="E113" s="24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9"/>
    </row>
    <row r="114" spans="1:101" ht="81.75" customHeight="1">
      <c r="A114" s="30"/>
      <c r="B114" s="32" t="s">
        <v>271</v>
      </c>
      <c r="C114" s="26" t="s">
        <v>240</v>
      </c>
      <c r="D114" s="27" t="s">
        <v>70</v>
      </c>
      <c r="E114" s="26" t="s">
        <v>272</v>
      </c>
      <c r="F114" s="22">
        <f t="shared" si="128"/>
        <v>26422.2</v>
      </c>
      <c r="G114" s="58">
        <v>422.2</v>
      </c>
      <c r="H114" s="58">
        <v>26000</v>
      </c>
      <c r="I114" s="22"/>
      <c r="J114" s="22">
        <f t="shared" ref="J114:J117" si="136">K114+L114+M114</f>
        <v>7463.9</v>
      </c>
      <c r="K114" s="22"/>
      <c r="L114" s="22">
        <v>7463.93</v>
      </c>
      <c r="M114" s="22"/>
      <c r="N114" s="22">
        <f t="shared" ref="N114:N115" si="137">O114+P114+Q114</f>
        <v>37000</v>
      </c>
      <c r="O114" s="22"/>
      <c r="P114" s="58">
        <v>37000</v>
      </c>
      <c r="Q114" s="22"/>
      <c r="R114" s="22">
        <f t="shared" ref="R114:R115" si="138">S114+T114+U114</f>
        <v>0</v>
      </c>
      <c r="S114" s="22"/>
      <c r="T114" s="58"/>
      <c r="U114" s="58"/>
      <c r="V114" s="29">
        <f t="shared" si="84"/>
        <v>0.28199999999999997</v>
      </c>
    </row>
    <row r="115" spans="1:101" s="5" customFormat="1" ht="21" customHeight="1">
      <c r="A115" s="19" t="s">
        <v>68</v>
      </c>
      <c r="B115" s="39" t="s">
        <v>121</v>
      </c>
      <c r="C115" s="51" t="s">
        <v>12</v>
      </c>
      <c r="D115" s="6" t="s">
        <v>12</v>
      </c>
      <c r="E115" s="51" t="s">
        <v>12</v>
      </c>
      <c r="F115" s="22">
        <f t="shared" si="128"/>
        <v>114636.5</v>
      </c>
      <c r="G115" s="22">
        <f>G118+G117+G119</f>
        <v>28853.1</v>
      </c>
      <c r="H115" s="22">
        <f>H118+H117+H119</f>
        <v>81713.399999999994</v>
      </c>
      <c r="I115" s="22">
        <f>I118+I117+I119</f>
        <v>4070</v>
      </c>
      <c r="J115" s="22">
        <f>K115+L115+M115</f>
        <v>0</v>
      </c>
      <c r="K115" s="22">
        <f>K118+K117+K119</f>
        <v>0</v>
      </c>
      <c r="L115" s="22">
        <f t="shared" ref="L115:M115" si="139">L118+L117+L119</f>
        <v>0</v>
      </c>
      <c r="M115" s="22">
        <f t="shared" si="139"/>
        <v>0</v>
      </c>
      <c r="N115" s="22">
        <f t="shared" si="137"/>
        <v>250645.5</v>
      </c>
      <c r="O115" s="22">
        <f>O118+O117+O119</f>
        <v>100623</v>
      </c>
      <c r="P115" s="22">
        <f t="shared" ref="P115:Q115" si="140">P118+P117+P119</f>
        <v>142904.6</v>
      </c>
      <c r="Q115" s="22">
        <f t="shared" si="140"/>
        <v>7117.9</v>
      </c>
      <c r="R115" s="22">
        <f t="shared" si="138"/>
        <v>0</v>
      </c>
      <c r="S115" s="22">
        <f>S118+S117+S119</f>
        <v>0</v>
      </c>
      <c r="T115" s="22">
        <f t="shared" ref="T115:U115" si="141">T118+T117+T119</f>
        <v>0</v>
      </c>
      <c r="U115" s="22">
        <f t="shared" si="141"/>
        <v>0</v>
      </c>
      <c r="V115" s="29">
        <f t="shared" si="84"/>
        <v>0</v>
      </c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</row>
    <row r="116" spans="1:101" ht="21" customHeight="1">
      <c r="A116" s="30"/>
      <c r="B116" s="31" t="s">
        <v>14</v>
      </c>
      <c r="C116" s="24"/>
      <c r="D116" s="33"/>
      <c r="E116" s="24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9"/>
    </row>
    <row r="117" spans="1:101" ht="93" customHeight="1">
      <c r="A117" s="30"/>
      <c r="B117" s="50" t="s">
        <v>273</v>
      </c>
      <c r="C117" s="24" t="s">
        <v>240</v>
      </c>
      <c r="D117" s="33" t="s">
        <v>70</v>
      </c>
      <c r="E117" s="26" t="s">
        <v>274</v>
      </c>
      <c r="F117" s="22">
        <f t="shared" si="128"/>
        <v>0</v>
      </c>
      <c r="G117" s="58">
        <v>0</v>
      </c>
      <c r="H117" s="22"/>
      <c r="I117" s="22">
        <v>0</v>
      </c>
      <c r="J117" s="22">
        <f t="shared" si="136"/>
        <v>0</v>
      </c>
      <c r="K117" s="22"/>
      <c r="L117" s="22"/>
      <c r="M117" s="22">
        <v>0</v>
      </c>
      <c r="N117" s="22">
        <f t="shared" ref="N117:N125" si="142">O117+P117+Q117</f>
        <v>0</v>
      </c>
      <c r="O117" s="58">
        <v>0</v>
      </c>
      <c r="P117" s="22"/>
      <c r="Q117" s="22">
        <v>0</v>
      </c>
      <c r="R117" s="22">
        <f t="shared" ref="R117:R125" si="143">S117+T117+U117</f>
        <v>0</v>
      </c>
      <c r="S117" s="22"/>
      <c r="T117" s="22"/>
      <c r="U117" s="22"/>
      <c r="V117" s="29" t="e">
        <f t="shared" si="84"/>
        <v>#DIV/0!</v>
      </c>
    </row>
    <row r="118" spans="1:101" ht="100.5" customHeight="1">
      <c r="A118" s="30"/>
      <c r="B118" s="32" t="s">
        <v>122</v>
      </c>
      <c r="C118" s="26" t="s">
        <v>240</v>
      </c>
      <c r="D118" s="27" t="s">
        <v>70</v>
      </c>
      <c r="E118" s="26" t="s">
        <v>239</v>
      </c>
      <c r="F118" s="22">
        <f t="shared" si="128"/>
        <v>97993.4</v>
      </c>
      <c r="G118" s="58">
        <v>12210</v>
      </c>
      <c r="H118" s="58">
        <v>81713.399999999994</v>
      </c>
      <c r="I118" s="58">
        <v>4070</v>
      </c>
      <c r="J118" s="22">
        <f t="shared" ref="J118:J129" si="144">K118+L118+M118</f>
        <v>0</v>
      </c>
      <c r="K118" s="58"/>
      <c r="L118" s="58"/>
      <c r="M118" s="58"/>
      <c r="N118" s="22">
        <f t="shared" si="142"/>
        <v>171376.1</v>
      </c>
      <c r="O118" s="58">
        <v>21353.599999999999</v>
      </c>
      <c r="P118" s="58">
        <v>142904.6</v>
      </c>
      <c r="Q118" s="58">
        <v>7117.9</v>
      </c>
      <c r="R118" s="22">
        <f t="shared" si="143"/>
        <v>0</v>
      </c>
      <c r="S118" s="58"/>
      <c r="T118" s="58"/>
      <c r="U118" s="58"/>
      <c r="V118" s="29">
        <f t="shared" si="84"/>
        <v>0</v>
      </c>
    </row>
    <row r="119" spans="1:101" ht="94.5" customHeight="1">
      <c r="A119" s="30"/>
      <c r="B119" s="32" t="s">
        <v>337</v>
      </c>
      <c r="C119" s="26" t="s">
        <v>240</v>
      </c>
      <c r="D119" s="27" t="s">
        <v>70</v>
      </c>
      <c r="E119" s="26" t="s">
        <v>336</v>
      </c>
      <c r="F119" s="22">
        <f t="shared" si="128"/>
        <v>16643.099999999999</v>
      </c>
      <c r="G119" s="58">
        <v>16643.07</v>
      </c>
      <c r="H119" s="58"/>
      <c r="I119" s="58"/>
      <c r="J119" s="22">
        <f t="shared" si="144"/>
        <v>0</v>
      </c>
      <c r="K119" s="58"/>
      <c r="L119" s="58"/>
      <c r="M119" s="58"/>
      <c r="N119" s="22">
        <f t="shared" si="142"/>
        <v>79269.399999999994</v>
      </c>
      <c r="O119" s="58">
        <v>79269.399999999994</v>
      </c>
      <c r="P119" s="58"/>
      <c r="Q119" s="58"/>
      <c r="R119" s="22">
        <f t="shared" si="143"/>
        <v>0</v>
      </c>
      <c r="S119" s="58"/>
      <c r="T119" s="58"/>
      <c r="U119" s="58"/>
      <c r="V119" s="29">
        <f t="shared" si="84"/>
        <v>0</v>
      </c>
    </row>
    <row r="120" spans="1:101" ht="39.75" customHeight="1">
      <c r="A120" s="30" t="s">
        <v>297</v>
      </c>
      <c r="B120" s="39" t="s">
        <v>298</v>
      </c>
      <c r="C120" s="26"/>
      <c r="D120" s="27"/>
      <c r="E120" s="26"/>
      <c r="F120" s="22">
        <f t="shared" ref="F120" si="145">G120+H120+I120</f>
        <v>9981.1</v>
      </c>
      <c r="G120" s="22">
        <f>G123+G122</f>
        <v>0</v>
      </c>
      <c r="H120" s="22">
        <f t="shared" ref="H120" si="146">H123+H122</f>
        <v>9981.1</v>
      </c>
      <c r="I120" s="22">
        <f>I123+I122</f>
        <v>0</v>
      </c>
      <c r="J120" s="22">
        <f t="shared" si="144"/>
        <v>3887.4</v>
      </c>
      <c r="K120" s="22">
        <f>K122+K123</f>
        <v>0</v>
      </c>
      <c r="L120" s="22">
        <f t="shared" ref="L120:M120" si="147">L122+L123</f>
        <v>3887.4</v>
      </c>
      <c r="M120" s="22">
        <f t="shared" si="147"/>
        <v>0</v>
      </c>
      <c r="N120" s="22">
        <f t="shared" si="142"/>
        <v>25585.200000000001</v>
      </c>
      <c r="O120" s="22">
        <f>O123+O122</f>
        <v>0</v>
      </c>
      <c r="P120" s="22">
        <f t="shared" ref="P120:Q120" si="148">P123+P122</f>
        <v>25585.200000000001</v>
      </c>
      <c r="Q120" s="22">
        <f t="shared" si="148"/>
        <v>0</v>
      </c>
      <c r="R120" s="22">
        <f t="shared" si="143"/>
        <v>31284.3</v>
      </c>
      <c r="S120" s="22">
        <f>S123+S122</f>
        <v>0</v>
      </c>
      <c r="T120" s="22">
        <f t="shared" ref="T120:U120" si="149">T123+T122</f>
        <v>31284.3</v>
      </c>
      <c r="U120" s="22">
        <f t="shared" si="149"/>
        <v>0</v>
      </c>
      <c r="V120" s="29">
        <f t="shared" si="84"/>
        <v>0.38900000000000001</v>
      </c>
    </row>
    <row r="121" spans="1:101" ht="21" customHeight="1">
      <c r="A121" s="30"/>
      <c r="B121" s="31" t="s">
        <v>14</v>
      </c>
      <c r="C121" s="26"/>
      <c r="D121" s="27"/>
      <c r="E121" s="26"/>
      <c r="F121" s="22"/>
      <c r="G121" s="58"/>
      <c r="H121" s="58"/>
      <c r="I121" s="58"/>
      <c r="J121" s="22"/>
      <c r="K121" s="58"/>
      <c r="L121" s="58"/>
      <c r="M121" s="58"/>
      <c r="N121" s="22"/>
      <c r="O121" s="58"/>
      <c r="P121" s="58"/>
      <c r="Q121" s="58"/>
      <c r="R121" s="22"/>
      <c r="S121" s="58"/>
      <c r="T121" s="58"/>
      <c r="U121" s="58"/>
      <c r="V121" s="29"/>
    </row>
    <row r="122" spans="1:101" ht="55.5" customHeight="1">
      <c r="A122" s="30"/>
      <c r="B122" s="32" t="s">
        <v>301</v>
      </c>
      <c r="C122" s="26" t="s">
        <v>303</v>
      </c>
      <c r="D122" s="27" t="s">
        <v>304</v>
      </c>
      <c r="E122" s="26" t="s">
        <v>299</v>
      </c>
      <c r="F122" s="22">
        <f t="shared" si="128"/>
        <v>4596.7</v>
      </c>
      <c r="G122" s="58"/>
      <c r="H122" s="58">
        <v>4596.7</v>
      </c>
      <c r="I122" s="58"/>
      <c r="J122" s="22">
        <f t="shared" si="144"/>
        <v>3887.4</v>
      </c>
      <c r="K122" s="58"/>
      <c r="L122" s="58">
        <v>3887.4</v>
      </c>
      <c r="M122" s="58"/>
      <c r="N122" s="22">
        <f t="shared" ref="N122:N123" si="150">O122+P122+Q122</f>
        <v>4411.2</v>
      </c>
      <c r="O122" s="58"/>
      <c r="P122" s="58">
        <v>4411.2</v>
      </c>
      <c r="Q122" s="58"/>
      <c r="R122" s="22">
        <f t="shared" ref="R122:R123" si="151">S122+T122+U122</f>
        <v>4404.2</v>
      </c>
      <c r="S122" s="58"/>
      <c r="T122" s="58">
        <v>4404.2</v>
      </c>
      <c r="U122" s="58"/>
      <c r="V122" s="29">
        <f t="shared" si="84"/>
        <v>0.84599999999999997</v>
      </c>
    </row>
    <row r="123" spans="1:101" ht="102.75" customHeight="1">
      <c r="A123" s="30"/>
      <c r="B123" s="32" t="s">
        <v>302</v>
      </c>
      <c r="C123" s="26" t="s">
        <v>303</v>
      </c>
      <c r="D123" s="27" t="s">
        <v>304</v>
      </c>
      <c r="E123" s="26" t="s">
        <v>300</v>
      </c>
      <c r="F123" s="22">
        <f t="shared" si="128"/>
        <v>5384.4</v>
      </c>
      <c r="G123" s="58"/>
      <c r="H123" s="58">
        <v>5384.4</v>
      </c>
      <c r="I123" s="58"/>
      <c r="J123" s="22">
        <f t="shared" si="144"/>
        <v>0</v>
      </c>
      <c r="K123" s="58"/>
      <c r="L123" s="58"/>
      <c r="M123" s="58"/>
      <c r="N123" s="22">
        <f t="shared" si="150"/>
        <v>21174</v>
      </c>
      <c r="O123" s="58"/>
      <c r="P123" s="58">
        <v>21174</v>
      </c>
      <c r="Q123" s="58"/>
      <c r="R123" s="22">
        <f t="shared" si="151"/>
        <v>26880.1</v>
      </c>
      <c r="S123" s="58"/>
      <c r="T123" s="58">
        <v>26880.1</v>
      </c>
      <c r="U123" s="58"/>
      <c r="V123" s="29">
        <f t="shared" si="84"/>
        <v>0</v>
      </c>
    </row>
    <row r="124" spans="1:101" s="54" customFormat="1" ht="39" customHeight="1">
      <c r="A124" s="14" t="s">
        <v>71</v>
      </c>
      <c r="B124" s="49" t="s">
        <v>230</v>
      </c>
      <c r="C124" s="16" t="s">
        <v>12</v>
      </c>
      <c r="D124" s="16" t="s">
        <v>12</v>
      </c>
      <c r="E124" s="16" t="s">
        <v>12</v>
      </c>
      <c r="F124" s="36">
        <f t="shared" si="128"/>
        <v>7896119.5999999996</v>
      </c>
      <c r="G124" s="36">
        <f>G125+G134+G130</f>
        <v>4106302.8</v>
      </c>
      <c r="H124" s="36">
        <f>H125+H134+H130</f>
        <v>3408871.3</v>
      </c>
      <c r="I124" s="36">
        <f>I125+I134+I130</f>
        <v>380945.5</v>
      </c>
      <c r="J124" s="36">
        <f t="shared" si="144"/>
        <v>3672627.7</v>
      </c>
      <c r="K124" s="36">
        <f>K125+K134+K130</f>
        <v>1515573.4</v>
      </c>
      <c r="L124" s="36">
        <f>L125+L134+L130</f>
        <v>1854521.7</v>
      </c>
      <c r="M124" s="36">
        <f>M125+M134+M130</f>
        <v>302532.59999999998</v>
      </c>
      <c r="N124" s="36">
        <f t="shared" si="142"/>
        <v>7531191.7999999998</v>
      </c>
      <c r="O124" s="36">
        <f>O125+O134+O130</f>
        <v>3169722.5</v>
      </c>
      <c r="P124" s="36">
        <f>P125+P134+P130</f>
        <v>4088469.3</v>
      </c>
      <c r="Q124" s="36">
        <f>Q125+Q134+Q130</f>
        <v>273000</v>
      </c>
      <c r="R124" s="36">
        <f t="shared" si="143"/>
        <v>4838849.4000000004</v>
      </c>
      <c r="S124" s="36">
        <f>S125+S134+S130</f>
        <v>1872152.5</v>
      </c>
      <c r="T124" s="36">
        <f>T125+T134+T130</f>
        <v>2693696.9</v>
      </c>
      <c r="U124" s="36">
        <f>U125+U134+U130</f>
        <v>273000</v>
      </c>
      <c r="V124" s="37">
        <f t="shared" si="84"/>
        <v>0.46500000000000002</v>
      </c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</row>
    <row r="125" spans="1:101" ht="48.75" customHeight="1">
      <c r="A125" s="7" t="s">
        <v>72</v>
      </c>
      <c r="B125" s="20" t="s">
        <v>205</v>
      </c>
      <c r="C125" s="47" t="s">
        <v>12</v>
      </c>
      <c r="D125" s="47" t="s">
        <v>12</v>
      </c>
      <c r="E125" s="47" t="s">
        <v>12</v>
      </c>
      <c r="F125" s="22">
        <f t="shared" si="128"/>
        <v>7388041.7999999998</v>
      </c>
      <c r="G125" s="22">
        <f>SUM(G127:G129)</f>
        <v>3677403.8</v>
      </c>
      <c r="H125" s="22">
        <f>SUM(H127:H129)</f>
        <v>3329692.5</v>
      </c>
      <c r="I125" s="22">
        <f>SUM(I127:I129)</f>
        <v>380945.5</v>
      </c>
      <c r="J125" s="22">
        <f>K125+L125+M125</f>
        <v>3500209.1</v>
      </c>
      <c r="K125" s="22">
        <f>SUM(K128:K129)</f>
        <v>1361108.5</v>
      </c>
      <c r="L125" s="22">
        <f>SUM(L127:L129)</f>
        <v>1836568</v>
      </c>
      <c r="M125" s="22">
        <f>SUM(M128:M129)</f>
        <v>302532.59999999998</v>
      </c>
      <c r="N125" s="22">
        <f t="shared" si="142"/>
        <v>7184858</v>
      </c>
      <c r="O125" s="22">
        <f>SUM(O127:O129)</f>
        <v>2874587.8</v>
      </c>
      <c r="P125" s="22">
        <f>SUM(P127:P129)</f>
        <v>4037270.2</v>
      </c>
      <c r="Q125" s="22">
        <f t="shared" ref="Q125" si="152">SUM(Q127:Q129)</f>
        <v>273000</v>
      </c>
      <c r="R125" s="22">
        <f t="shared" si="143"/>
        <v>4612780.8</v>
      </c>
      <c r="S125" s="22">
        <f>SUM(S127:S129)</f>
        <v>1691152.5</v>
      </c>
      <c r="T125" s="22">
        <f t="shared" ref="T125:U125" si="153">SUM(T127:T129)</f>
        <v>2648628.2999999998</v>
      </c>
      <c r="U125" s="22">
        <f t="shared" si="153"/>
        <v>273000</v>
      </c>
      <c r="V125" s="29">
        <f t="shared" si="84"/>
        <v>0.47399999999999998</v>
      </c>
    </row>
    <row r="126" spans="1:101" ht="18.75">
      <c r="A126" s="10"/>
      <c r="B126" s="23" t="s">
        <v>14</v>
      </c>
      <c r="C126" s="46"/>
      <c r="D126" s="46"/>
      <c r="E126" s="46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9"/>
    </row>
    <row r="127" spans="1:101" ht="102.75" customHeight="1">
      <c r="A127" s="10"/>
      <c r="B127" s="23" t="s">
        <v>305</v>
      </c>
      <c r="C127" s="46" t="s">
        <v>204</v>
      </c>
      <c r="D127" s="66" t="s">
        <v>73</v>
      </c>
      <c r="E127" s="65" t="s">
        <v>306</v>
      </c>
      <c r="F127" s="22">
        <f t="shared" si="128"/>
        <v>684615</v>
      </c>
      <c r="G127" s="58">
        <v>0</v>
      </c>
      <c r="H127" s="58">
        <v>684615</v>
      </c>
      <c r="I127" s="22"/>
      <c r="J127" s="22">
        <f>SUM(K127:M127)</f>
        <v>407174.7</v>
      </c>
      <c r="K127" s="58"/>
      <c r="L127" s="58">
        <v>407174.68</v>
      </c>
      <c r="M127" s="58"/>
      <c r="N127" s="22">
        <f t="shared" ref="N127:N129" si="154">O127+P127+Q127</f>
        <v>0</v>
      </c>
      <c r="O127" s="22"/>
      <c r="P127" s="22"/>
      <c r="Q127" s="22"/>
      <c r="R127" s="22"/>
      <c r="S127" s="22"/>
      <c r="T127" s="22"/>
      <c r="U127" s="22"/>
      <c r="V127" s="29">
        <f t="shared" si="84"/>
        <v>0.59499999999999997</v>
      </c>
    </row>
    <row r="128" spans="1:101" ht="108" customHeight="1">
      <c r="A128" s="30"/>
      <c r="B128" s="32" t="s">
        <v>175</v>
      </c>
      <c r="C128" s="27" t="s">
        <v>204</v>
      </c>
      <c r="D128" s="27" t="s">
        <v>73</v>
      </c>
      <c r="E128" s="26" t="s">
        <v>120</v>
      </c>
      <c r="F128" s="22">
        <f t="shared" si="128"/>
        <v>1087692.3</v>
      </c>
      <c r="G128" s="58">
        <v>707000</v>
      </c>
      <c r="H128" s="58"/>
      <c r="I128" s="58">
        <v>380692.3</v>
      </c>
      <c r="J128" s="22">
        <f t="shared" si="144"/>
        <v>419438.2</v>
      </c>
      <c r="K128" s="58">
        <v>117000</v>
      </c>
      <c r="L128" s="58"/>
      <c r="M128" s="58">
        <v>302438.2</v>
      </c>
      <c r="N128" s="22">
        <f t="shared" si="154"/>
        <v>367015</v>
      </c>
      <c r="O128" s="58">
        <v>94015</v>
      </c>
      <c r="P128" s="58"/>
      <c r="Q128" s="58">
        <v>273000</v>
      </c>
      <c r="R128" s="22">
        <f t="shared" ref="R128:R129" si="155">S128+T128+U128</f>
        <v>367015</v>
      </c>
      <c r="S128" s="58">
        <v>94015</v>
      </c>
      <c r="T128" s="58"/>
      <c r="U128" s="58">
        <v>273000</v>
      </c>
      <c r="V128" s="29">
        <f t="shared" si="84"/>
        <v>0.38600000000000001</v>
      </c>
    </row>
    <row r="129" spans="1:101" ht="105" customHeight="1">
      <c r="A129" s="30"/>
      <c r="B129" s="32" t="s">
        <v>202</v>
      </c>
      <c r="C129" s="27" t="s">
        <v>204</v>
      </c>
      <c r="D129" s="27" t="s">
        <v>73</v>
      </c>
      <c r="E129" s="26" t="s">
        <v>203</v>
      </c>
      <c r="F129" s="22">
        <f t="shared" si="128"/>
        <v>5615734.5</v>
      </c>
      <c r="G129" s="58">
        <v>2970403.79</v>
      </c>
      <c r="H129" s="58">
        <v>2645077.5</v>
      </c>
      <c r="I129" s="58">
        <v>253.2</v>
      </c>
      <c r="J129" s="22">
        <f t="shared" si="144"/>
        <v>2673596.2000000002</v>
      </c>
      <c r="K129" s="58">
        <v>1244108.52</v>
      </c>
      <c r="L129" s="58">
        <v>1429393.31</v>
      </c>
      <c r="M129" s="58">
        <v>94.4</v>
      </c>
      <c r="N129" s="22">
        <f t="shared" si="154"/>
        <v>6817843</v>
      </c>
      <c r="O129" s="58">
        <v>2780572.8</v>
      </c>
      <c r="P129" s="58">
        <v>4037270.2</v>
      </c>
      <c r="Q129" s="22"/>
      <c r="R129" s="22">
        <f t="shared" si="155"/>
        <v>4245765.8</v>
      </c>
      <c r="S129" s="22">
        <v>1597137.5</v>
      </c>
      <c r="T129" s="22">
        <v>2648628.2999999998</v>
      </c>
      <c r="U129" s="22"/>
      <c r="V129" s="29">
        <f t="shared" si="84"/>
        <v>0.47599999999999998</v>
      </c>
    </row>
    <row r="130" spans="1:101" ht="36.75" customHeight="1">
      <c r="A130" s="7" t="s">
        <v>135</v>
      </c>
      <c r="B130" s="20" t="s">
        <v>206</v>
      </c>
      <c r="C130" s="28" t="s">
        <v>12</v>
      </c>
      <c r="D130" s="28" t="s">
        <v>12</v>
      </c>
      <c r="E130" s="28" t="s">
        <v>12</v>
      </c>
      <c r="F130" s="22">
        <f t="shared" si="128"/>
        <v>275017.40000000002</v>
      </c>
      <c r="G130" s="22">
        <f>SUM(G132:G133)</f>
        <v>195838.6</v>
      </c>
      <c r="H130" s="22">
        <f t="shared" ref="H130:M130" si="156">SUM(H132:H133)</f>
        <v>79178.8</v>
      </c>
      <c r="I130" s="22">
        <f t="shared" si="156"/>
        <v>0</v>
      </c>
      <c r="J130" s="22">
        <f t="shared" si="156"/>
        <v>52274.400000000001</v>
      </c>
      <c r="K130" s="22">
        <f t="shared" si="156"/>
        <v>34320.699999999997</v>
      </c>
      <c r="L130" s="22">
        <f t="shared" si="156"/>
        <v>17953.7</v>
      </c>
      <c r="M130" s="22">
        <f t="shared" si="156"/>
        <v>0</v>
      </c>
      <c r="N130" s="22">
        <f t="shared" ref="N130" si="157">O130+P130+Q130</f>
        <v>171953.8</v>
      </c>
      <c r="O130" s="22">
        <f>SUM(O132:O133)</f>
        <v>120754.7</v>
      </c>
      <c r="P130" s="22">
        <f t="shared" ref="P130:Q130" si="158">SUM(P132:P133)</f>
        <v>51199.1</v>
      </c>
      <c r="Q130" s="22">
        <f t="shared" si="158"/>
        <v>0</v>
      </c>
      <c r="R130" s="22">
        <f t="shared" ref="R130" si="159">S130+T130+U130</f>
        <v>45068.6</v>
      </c>
      <c r="S130" s="22">
        <f>SUM(S132:S133)</f>
        <v>0</v>
      </c>
      <c r="T130" s="22">
        <f t="shared" ref="T130:U130" si="160">SUM(T132:T133)</f>
        <v>45068.6</v>
      </c>
      <c r="U130" s="22">
        <f t="shared" si="160"/>
        <v>0</v>
      </c>
      <c r="V130" s="29">
        <f t="shared" si="84"/>
        <v>0.19</v>
      </c>
    </row>
    <row r="131" spans="1:101" ht="18.75">
      <c r="A131" s="10"/>
      <c r="B131" s="23" t="s">
        <v>14</v>
      </c>
      <c r="C131" s="46"/>
      <c r="D131" s="46"/>
      <c r="E131" s="46"/>
      <c r="F131" s="22"/>
      <c r="G131" s="58"/>
      <c r="H131" s="58"/>
      <c r="I131" s="58"/>
      <c r="J131" s="22"/>
      <c r="K131" s="58"/>
      <c r="L131" s="58"/>
      <c r="M131" s="58"/>
      <c r="N131" s="22"/>
      <c r="O131" s="58"/>
      <c r="P131" s="58"/>
      <c r="Q131" s="58"/>
      <c r="R131" s="22"/>
      <c r="S131" s="58"/>
      <c r="T131" s="58"/>
      <c r="U131" s="58"/>
      <c r="V131" s="29"/>
    </row>
    <row r="132" spans="1:101" ht="120.75" customHeight="1">
      <c r="A132" s="10"/>
      <c r="B132" s="53" t="s">
        <v>307</v>
      </c>
      <c r="C132" s="65" t="s">
        <v>204</v>
      </c>
      <c r="D132" s="68" t="s">
        <v>73</v>
      </c>
      <c r="E132" s="65" t="s">
        <v>308</v>
      </c>
      <c r="F132" s="22">
        <f t="shared" si="128"/>
        <v>79178.8</v>
      </c>
      <c r="G132" s="58"/>
      <c r="H132" s="58">
        <v>79178.8</v>
      </c>
      <c r="I132" s="58"/>
      <c r="J132" s="22">
        <f>SUM(K132:M132)</f>
        <v>17953.7</v>
      </c>
      <c r="K132" s="58"/>
      <c r="L132" s="58">
        <v>17953.7</v>
      </c>
      <c r="M132" s="58"/>
      <c r="N132" s="22">
        <f t="shared" ref="N132:N134" si="161">O132+P132+Q132</f>
        <v>51199.1</v>
      </c>
      <c r="O132" s="58"/>
      <c r="P132" s="58">
        <v>51199.1</v>
      </c>
      <c r="Q132" s="58"/>
      <c r="R132" s="22">
        <f t="shared" ref="R132:R134" si="162">S132+T132+U132</f>
        <v>45068.6</v>
      </c>
      <c r="S132" s="58"/>
      <c r="T132" s="58">
        <v>45068.6</v>
      </c>
      <c r="U132" s="58"/>
      <c r="V132" s="29">
        <f t="shared" si="84"/>
        <v>0.22700000000000001</v>
      </c>
    </row>
    <row r="133" spans="1:101" ht="99.75" customHeight="1">
      <c r="A133" s="30"/>
      <c r="B133" s="32" t="s">
        <v>175</v>
      </c>
      <c r="C133" s="26" t="s">
        <v>204</v>
      </c>
      <c r="D133" s="27" t="s">
        <v>73</v>
      </c>
      <c r="E133" s="26" t="s">
        <v>161</v>
      </c>
      <c r="F133" s="22">
        <f t="shared" si="128"/>
        <v>195838.6</v>
      </c>
      <c r="G133" s="58">
        <v>195838.59</v>
      </c>
      <c r="H133" s="58"/>
      <c r="I133" s="58"/>
      <c r="J133" s="22">
        <f t="shared" ref="J133:J134" si="163">K133+L133+M133</f>
        <v>34320.699999999997</v>
      </c>
      <c r="K133" s="58">
        <v>34320.65</v>
      </c>
      <c r="L133" s="58"/>
      <c r="M133" s="58"/>
      <c r="N133" s="22">
        <f t="shared" si="161"/>
        <v>120754.7</v>
      </c>
      <c r="O133" s="58">
        <v>120754.7</v>
      </c>
      <c r="P133" s="58"/>
      <c r="Q133" s="58"/>
      <c r="R133" s="22">
        <f t="shared" si="162"/>
        <v>0</v>
      </c>
      <c r="S133" s="58"/>
      <c r="T133" s="58"/>
      <c r="U133" s="58"/>
      <c r="V133" s="29">
        <f t="shared" si="84"/>
        <v>0.17499999999999999</v>
      </c>
    </row>
    <row r="134" spans="1:101" s="5" customFormat="1" ht="38.25" customHeight="1">
      <c r="A134" s="19" t="s">
        <v>139</v>
      </c>
      <c r="B134" s="39" t="s">
        <v>207</v>
      </c>
      <c r="C134" s="21" t="s">
        <v>12</v>
      </c>
      <c r="D134" s="21" t="s">
        <v>12</v>
      </c>
      <c r="E134" s="21" t="s">
        <v>12</v>
      </c>
      <c r="F134" s="22">
        <f t="shared" si="128"/>
        <v>233060.4</v>
      </c>
      <c r="G134" s="22">
        <f>SUM(G136:G139)</f>
        <v>233060.4</v>
      </c>
      <c r="H134" s="22">
        <f t="shared" ref="H134:I134" si="164">SUM(H136:H139)</f>
        <v>0</v>
      </c>
      <c r="I134" s="22">
        <f t="shared" si="164"/>
        <v>0</v>
      </c>
      <c r="J134" s="22">
        <f t="shared" si="163"/>
        <v>120144.2</v>
      </c>
      <c r="K134" s="22">
        <f>SUM(K136:K139)</f>
        <v>120144.2</v>
      </c>
      <c r="L134" s="22">
        <f>SUM(L137:L139)</f>
        <v>0</v>
      </c>
      <c r="M134" s="22">
        <f>SUM(M137:M139)</f>
        <v>0</v>
      </c>
      <c r="N134" s="22">
        <f t="shared" si="161"/>
        <v>174380</v>
      </c>
      <c r="O134" s="22">
        <f>SUM(O136:O139)</f>
        <v>174380</v>
      </c>
      <c r="P134" s="22">
        <f t="shared" ref="P134:Q134" si="165">SUM(P136:P139)</f>
        <v>0</v>
      </c>
      <c r="Q134" s="22">
        <f t="shared" si="165"/>
        <v>0</v>
      </c>
      <c r="R134" s="22">
        <f t="shared" si="162"/>
        <v>181000</v>
      </c>
      <c r="S134" s="22">
        <f>SUM(S136:S139)</f>
        <v>181000</v>
      </c>
      <c r="T134" s="22">
        <f t="shared" ref="T134:U134" si="166">SUM(T136:T139)</f>
        <v>0</v>
      </c>
      <c r="U134" s="22">
        <f t="shared" si="166"/>
        <v>0</v>
      </c>
      <c r="V134" s="29">
        <f t="shared" si="84"/>
        <v>0.51600000000000001</v>
      </c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</row>
    <row r="135" spans="1:101" ht="22.5" customHeight="1">
      <c r="A135" s="10"/>
      <c r="B135" s="23" t="s">
        <v>14</v>
      </c>
      <c r="C135" s="46"/>
      <c r="D135" s="46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9"/>
    </row>
    <row r="136" spans="1:101" ht="101.25" customHeight="1">
      <c r="A136" s="10"/>
      <c r="B136" s="53" t="s">
        <v>276</v>
      </c>
      <c r="C136" s="66" t="s">
        <v>204</v>
      </c>
      <c r="D136" s="66" t="s">
        <v>73</v>
      </c>
      <c r="E136" s="65" t="s">
        <v>275</v>
      </c>
      <c r="F136" s="22">
        <f t="shared" si="128"/>
        <v>50000</v>
      </c>
      <c r="G136" s="58">
        <v>50000</v>
      </c>
      <c r="H136" s="22"/>
      <c r="I136" s="22"/>
      <c r="J136" s="22">
        <f>SUM(K136:M136)</f>
        <v>12413.5</v>
      </c>
      <c r="K136" s="58">
        <v>12413.53</v>
      </c>
      <c r="L136" s="22"/>
      <c r="M136" s="22"/>
      <c r="N136" s="22">
        <f t="shared" ref="N136:N141" si="167">O136+P136+Q136</f>
        <v>0</v>
      </c>
      <c r="O136" s="22"/>
      <c r="P136" s="22"/>
      <c r="Q136" s="22"/>
      <c r="R136" s="22">
        <f t="shared" ref="R136:R141" si="168">S136+T136+U136</f>
        <v>0</v>
      </c>
      <c r="S136" s="22"/>
      <c r="T136" s="22"/>
      <c r="U136" s="22"/>
      <c r="V136" s="29">
        <f t="shared" si="84"/>
        <v>0.248</v>
      </c>
    </row>
    <row r="137" spans="1:101" ht="56.25" customHeight="1">
      <c r="A137" s="30"/>
      <c r="B137" s="32" t="s">
        <v>175</v>
      </c>
      <c r="C137" s="26" t="s">
        <v>177</v>
      </c>
      <c r="D137" s="27" t="s">
        <v>15</v>
      </c>
      <c r="E137" s="26" t="s">
        <v>134</v>
      </c>
      <c r="F137" s="22">
        <f t="shared" si="128"/>
        <v>367.5</v>
      </c>
      <c r="G137" s="58">
        <v>367.5</v>
      </c>
      <c r="H137" s="58"/>
      <c r="I137" s="58"/>
      <c r="J137" s="22">
        <f t="shared" ref="J137:J141" si="169">K137+L137+M137</f>
        <v>219.4</v>
      </c>
      <c r="K137" s="58">
        <v>219.38</v>
      </c>
      <c r="L137" s="58"/>
      <c r="M137" s="58"/>
      <c r="N137" s="22">
        <f t="shared" si="167"/>
        <v>367.5</v>
      </c>
      <c r="O137" s="58">
        <v>367.5</v>
      </c>
      <c r="P137" s="58"/>
      <c r="Q137" s="58"/>
      <c r="R137" s="22">
        <f t="shared" si="168"/>
        <v>0</v>
      </c>
      <c r="S137" s="58"/>
      <c r="T137" s="58"/>
      <c r="U137" s="58"/>
      <c r="V137" s="29">
        <f t="shared" si="84"/>
        <v>0.59699999999999998</v>
      </c>
    </row>
    <row r="138" spans="1:101" ht="77.25" customHeight="1">
      <c r="A138" s="30"/>
      <c r="B138" s="32" t="s">
        <v>175</v>
      </c>
      <c r="C138" s="26" t="s">
        <v>195</v>
      </c>
      <c r="D138" s="27" t="s">
        <v>43</v>
      </c>
      <c r="E138" s="26" t="s">
        <v>134</v>
      </c>
      <c r="F138" s="22">
        <f t="shared" si="128"/>
        <v>3012.5</v>
      </c>
      <c r="G138" s="58">
        <v>3012.5</v>
      </c>
      <c r="H138" s="58"/>
      <c r="I138" s="58"/>
      <c r="J138" s="22">
        <f t="shared" si="169"/>
        <v>1160.3</v>
      </c>
      <c r="K138" s="58">
        <v>1160.31</v>
      </c>
      <c r="L138" s="58"/>
      <c r="M138" s="58"/>
      <c r="N138" s="22">
        <f t="shared" si="167"/>
        <v>3012.5</v>
      </c>
      <c r="O138" s="58">
        <v>3012.5</v>
      </c>
      <c r="P138" s="58"/>
      <c r="Q138" s="58"/>
      <c r="R138" s="22">
        <f t="shared" si="168"/>
        <v>0</v>
      </c>
      <c r="S138" s="58"/>
      <c r="T138" s="58"/>
      <c r="U138" s="58"/>
      <c r="V138" s="29">
        <f t="shared" si="84"/>
        <v>0.38500000000000001</v>
      </c>
    </row>
    <row r="139" spans="1:101" ht="94.5" customHeight="1">
      <c r="A139" s="30"/>
      <c r="B139" s="32" t="s">
        <v>175</v>
      </c>
      <c r="C139" s="26" t="s">
        <v>204</v>
      </c>
      <c r="D139" s="27" t="s">
        <v>73</v>
      </c>
      <c r="E139" s="26" t="s">
        <v>134</v>
      </c>
      <c r="F139" s="22">
        <f t="shared" si="128"/>
        <v>179680.4</v>
      </c>
      <c r="G139" s="58">
        <v>179680.42</v>
      </c>
      <c r="H139" s="58"/>
      <c r="I139" s="58"/>
      <c r="J139" s="22">
        <f t="shared" si="169"/>
        <v>106351</v>
      </c>
      <c r="K139" s="58">
        <v>106350.99</v>
      </c>
      <c r="L139" s="58"/>
      <c r="M139" s="58"/>
      <c r="N139" s="22">
        <f t="shared" si="167"/>
        <v>171000</v>
      </c>
      <c r="O139" s="58">
        <v>171000</v>
      </c>
      <c r="P139" s="58"/>
      <c r="Q139" s="58"/>
      <c r="R139" s="22">
        <f t="shared" si="168"/>
        <v>181000</v>
      </c>
      <c r="S139" s="58">
        <v>181000</v>
      </c>
      <c r="T139" s="58"/>
      <c r="U139" s="58"/>
      <c r="V139" s="29">
        <f t="shared" si="84"/>
        <v>0.59199999999999997</v>
      </c>
    </row>
    <row r="140" spans="1:101" s="54" customFormat="1" ht="28.5" customHeight="1">
      <c r="A140" s="14" t="s">
        <v>74</v>
      </c>
      <c r="B140" s="15" t="s">
        <v>75</v>
      </c>
      <c r="C140" s="16" t="s">
        <v>12</v>
      </c>
      <c r="D140" s="16" t="s">
        <v>12</v>
      </c>
      <c r="E140" s="16" t="s">
        <v>12</v>
      </c>
      <c r="F140" s="36">
        <f>G140+H140+I140</f>
        <v>491669.3</v>
      </c>
      <c r="G140" s="36">
        <f>G141+G156+G161</f>
        <v>61911.199999999997</v>
      </c>
      <c r="H140" s="36">
        <f>H141+H156+H161</f>
        <v>417937.7</v>
      </c>
      <c r="I140" s="36">
        <f>I141+I156+I161</f>
        <v>11820.4</v>
      </c>
      <c r="J140" s="36">
        <f t="shared" si="169"/>
        <v>243113.9</v>
      </c>
      <c r="K140" s="36">
        <f>K141+K156+K161</f>
        <v>31794.3</v>
      </c>
      <c r="L140" s="36">
        <f>L141+L156+L161</f>
        <v>207604</v>
      </c>
      <c r="M140" s="36">
        <f>M141+M156+M161</f>
        <v>3715.6</v>
      </c>
      <c r="N140" s="36">
        <f t="shared" si="167"/>
        <v>440664.7</v>
      </c>
      <c r="O140" s="36">
        <f>O141+O156+O161</f>
        <v>41665.4</v>
      </c>
      <c r="P140" s="36">
        <f>P141+P156+P161</f>
        <v>398240.5</v>
      </c>
      <c r="Q140" s="36">
        <f>Q141+Q156+Q161</f>
        <v>758.8</v>
      </c>
      <c r="R140" s="36">
        <f t="shared" si="168"/>
        <v>0</v>
      </c>
      <c r="S140" s="36">
        <f>S141+S156+S161</f>
        <v>0</v>
      </c>
      <c r="T140" s="36">
        <f>T141+T156+T161</f>
        <v>0</v>
      </c>
      <c r="U140" s="36">
        <f>U141+U156+U161</f>
        <v>0</v>
      </c>
      <c r="V140" s="37">
        <f t="shared" si="84"/>
        <v>0.49399999999999999</v>
      </c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</row>
    <row r="141" spans="1:101" ht="35.25" customHeight="1">
      <c r="A141" s="7" t="s">
        <v>76</v>
      </c>
      <c r="B141" s="20" t="s">
        <v>77</v>
      </c>
      <c r="C141" s="28" t="s">
        <v>12</v>
      </c>
      <c r="D141" s="28" t="s">
        <v>12</v>
      </c>
      <c r="E141" s="28" t="s">
        <v>12</v>
      </c>
      <c r="F141" s="22">
        <f t="shared" si="128"/>
        <v>468490</v>
      </c>
      <c r="G141" s="22">
        <f>SUM(G143:G155)</f>
        <v>39931.9</v>
      </c>
      <c r="H141" s="22">
        <f t="shared" ref="H141" si="170">SUM(H143:H155)</f>
        <v>416737.7</v>
      </c>
      <c r="I141" s="22">
        <f>SUM(I143:I155)</f>
        <v>11820.4</v>
      </c>
      <c r="J141" s="22">
        <f t="shared" si="169"/>
        <v>221594.9</v>
      </c>
      <c r="K141" s="22">
        <f>SUM(K144:K155)</f>
        <v>11375.3</v>
      </c>
      <c r="L141" s="22">
        <f>SUM(L143:L155)</f>
        <v>206504</v>
      </c>
      <c r="M141" s="22">
        <f t="shared" ref="M141" si="171">SUM(M144:M155)</f>
        <v>3715.6</v>
      </c>
      <c r="N141" s="22">
        <f t="shared" si="167"/>
        <v>425285.4</v>
      </c>
      <c r="O141" s="22">
        <f>SUM(O143:O155)</f>
        <v>27486.1</v>
      </c>
      <c r="P141" s="22">
        <f>SUM(P143:P155)</f>
        <v>397040.5</v>
      </c>
      <c r="Q141" s="22">
        <f t="shared" ref="Q141" si="172">SUM(Q143:Q155)</f>
        <v>758.8</v>
      </c>
      <c r="R141" s="22">
        <f t="shared" si="168"/>
        <v>0</v>
      </c>
      <c r="S141" s="22">
        <f>SUM(S143:S155)</f>
        <v>0</v>
      </c>
      <c r="T141" s="22">
        <f t="shared" ref="T141:U141" si="173">SUM(T143:T155)</f>
        <v>0</v>
      </c>
      <c r="U141" s="22">
        <f t="shared" si="173"/>
        <v>0</v>
      </c>
      <c r="V141" s="29">
        <f t="shared" si="84"/>
        <v>0.47299999999999998</v>
      </c>
    </row>
    <row r="142" spans="1:101" ht="18.75">
      <c r="A142" s="10"/>
      <c r="B142" s="23" t="s">
        <v>14</v>
      </c>
      <c r="C142" s="46"/>
      <c r="D142" s="46"/>
      <c r="E142" s="46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9"/>
    </row>
    <row r="143" spans="1:101" ht="76.5" customHeight="1">
      <c r="A143" s="10"/>
      <c r="B143" s="53" t="s">
        <v>310</v>
      </c>
      <c r="C143" s="66" t="s">
        <v>212</v>
      </c>
      <c r="D143" s="66" t="s">
        <v>78</v>
      </c>
      <c r="E143" s="65" t="s">
        <v>309</v>
      </c>
      <c r="F143" s="22">
        <f t="shared" si="128"/>
        <v>15000</v>
      </c>
      <c r="G143" s="58"/>
      <c r="H143" s="58">
        <v>15000</v>
      </c>
      <c r="I143" s="22"/>
      <c r="J143" s="22">
        <f>SUM(K143:M143)</f>
        <v>6571.1</v>
      </c>
      <c r="K143" s="58"/>
      <c r="L143" s="58">
        <v>6571.11</v>
      </c>
      <c r="M143" s="22"/>
      <c r="N143" s="22">
        <f t="shared" ref="N143:N153" si="174">O143+P143+Q143</f>
        <v>0</v>
      </c>
      <c r="O143" s="22"/>
      <c r="P143" s="22"/>
      <c r="Q143" s="22"/>
      <c r="R143" s="22">
        <f t="shared" ref="R143:R153" si="175">S143+T143+U143</f>
        <v>0</v>
      </c>
      <c r="S143" s="22"/>
      <c r="T143" s="22"/>
      <c r="U143" s="22"/>
      <c r="V143" s="29">
        <f t="shared" si="84"/>
        <v>0.438</v>
      </c>
    </row>
    <row r="144" spans="1:101" ht="37.5" customHeight="1">
      <c r="A144" s="30"/>
      <c r="B144" s="32" t="s">
        <v>116</v>
      </c>
      <c r="C144" s="27" t="s">
        <v>192</v>
      </c>
      <c r="D144" s="27" t="s">
        <v>115</v>
      </c>
      <c r="E144" s="26" t="s">
        <v>117</v>
      </c>
      <c r="F144" s="22">
        <f t="shared" si="128"/>
        <v>185886.1</v>
      </c>
      <c r="G144" s="58">
        <v>5576.6</v>
      </c>
      <c r="H144" s="58">
        <v>180309.5</v>
      </c>
      <c r="I144" s="22"/>
      <c r="J144" s="22">
        <f t="shared" ref="J144:J152" si="176">K144+L144+M144</f>
        <v>149629.6</v>
      </c>
      <c r="K144" s="58">
        <v>4488.8999999999996</v>
      </c>
      <c r="L144" s="58">
        <v>145140.70000000001</v>
      </c>
      <c r="M144" s="22"/>
      <c r="N144" s="22">
        <f t="shared" si="174"/>
        <v>254557.4</v>
      </c>
      <c r="O144" s="22">
        <v>7636.7</v>
      </c>
      <c r="P144" s="22">
        <v>246920.7</v>
      </c>
      <c r="Q144" s="22"/>
      <c r="R144" s="22">
        <f t="shared" si="175"/>
        <v>0</v>
      </c>
      <c r="S144" s="22"/>
      <c r="T144" s="22"/>
      <c r="U144" s="22"/>
      <c r="V144" s="29">
        <f t="shared" si="84"/>
        <v>0.80500000000000005</v>
      </c>
    </row>
    <row r="145" spans="1:22" ht="36.75" customHeight="1">
      <c r="A145" s="30"/>
      <c r="B145" s="32" t="s">
        <v>208</v>
      </c>
      <c r="C145" s="26" t="s">
        <v>178</v>
      </c>
      <c r="D145" s="27" t="s">
        <v>16</v>
      </c>
      <c r="E145" s="26" t="s">
        <v>210</v>
      </c>
      <c r="F145" s="22">
        <f t="shared" si="128"/>
        <v>26629.5</v>
      </c>
      <c r="G145" s="58">
        <v>3288.8</v>
      </c>
      <c r="H145" s="58">
        <v>22009.200000000001</v>
      </c>
      <c r="I145" s="58">
        <v>1331.5</v>
      </c>
      <c r="J145" s="22">
        <f t="shared" si="176"/>
        <v>0</v>
      </c>
      <c r="K145" s="58"/>
      <c r="L145" s="58"/>
      <c r="M145" s="58"/>
      <c r="N145" s="22">
        <f t="shared" si="174"/>
        <v>50706.7</v>
      </c>
      <c r="O145" s="58">
        <v>6591.9</v>
      </c>
      <c r="P145" s="58">
        <v>44114.8</v>
      </c>
      <c r="Q145" s="58"/>
      <c r="R145" s="22">
        <f t="shared" si="175"/>
        <v>0</v>
      </c>
      <c r="S145" s="58"/>
      <c r="T145" s="58"/>
      <c r="U145" s="58"/>
      <c r="V145" s="29">
        <f t="shared" si="84"/>
        <v>0</v>
      </c>
    </row>
    <row r="146" spans="1:22" ht="36.75" customHeight="1">
      <c r="A146" s="30"/>
      <c r="B146" s="32" t="s">
        <v>278</v>
      </c>
      <c r="C146" s="26" t="s">
        <v>178</v>
      </c>
      <c r="D146" s="27" t="s">
        <v>16</v>
      </c>
      <c r="E146" s="26" t="s">
        <v>277</v>
      </c>
      <c r="F146" s="22">
        <f t="shared" si="128"/>
        <v>61634.6</v>
      </c>
      <c r="G146" s="58">
        <v>7865.07</v>
      </c>
      <c r="H146" s="58">
        <v>52635.4</v>
      </c>
      <c r="I146" s="58">
        <v>1134.0999999999999</v>
      </c>
      <c r="J146" s="22">
        <f t="shared" si="176"/>
        <v>2588.6999999999998</v>
      </c>
      <c r="K146" s="58">
        <v>336.53</v>
      </c>
      <c r="L146" s="58">
        <v>2252.13</v>
      </c>
      <c r="M146" s="58"/>
      <c r="N146" s="22">
        <f t="shared" si="174"/>
        <v>7994.8</v>
      </c>
      <c r="O146" s="58">
        <v>7991.8</v>
      </c>
      <c r="P146" s="58">
        <v>3</v>
      </c>
      <c r="Q146" s="58">
        <v>0</v>
      </c>
      <c r="R146" s="22">
        <f t="shared" si="175"/>
        <v>0</v>
      </c>
      <c r="S146" s="58"/>
      <c r="T146" s="58"/>
      <c r="U146" s="58"/>
      <c r="V146" s="29">
        <f t="shared" si="84"/>
        <v>4.2000000000000003E-2</v>
      </c>
    </row>
    <row r="147" spans="1:22" ht="36.75" customHeight="1">
      <c r="A147" s="30"/>
      <c r="B147" s="32" t="s">
        <v>317</v>
      </c>
      <c r="C147" s="26" t="s">
        <v>178</v>
      </c>
      <c r="D147" s="27" t="s">
        <v>16</v>
      </c>
      <c r="E147" s="26" t="s">
        <v>316</v>
      </c>
      <c r="F147" s="22">
        <f t="shared" si="128"/>
        <v>105.9</v>
      </c>
      <c r="G147" s="58">
        <v>105.86</v>
      </c>
      <c r="H147" s="58"/>
      <c r="I147" s="58"/>
      <c r="J147" s="22">
        <f t="shared" si="176"/>
        <v>0</v>
      </c>
      <c r="K147" s="58"/>
      <c r="L147" s="58"/>
      <c r="M147" s="58"/>
      <c r="N147" s="22">
        <f t="shared" si="174"/>
        <v>0</v>
      </c>
      <c r="O147" s="58"/>
      <c r="P147" s="58"/>
      <c r="Q147" s="58"/>
      <c r="R147" s="22">
        <f t="shared" si="175"/>
        <v>0</v>
      </c>
      <c r="S147" s="58"/>
      <c r="T147" s="58"/>
      <c r="U147" s="58"/>
      <c r="V147" s="29">
        <f t="shared" ref="V147:V198" si="177">J147/F147</f>
        <v>0</v>
      </c>
    </row>
    <row r="148" spans="1:22" ht="96" customHeight="1">
      <c r="A148" s="30"/>
      <c r="B148" s="32" t="s">
        <v>153</v>
      </c>
      <c r="C148" s="26" t="s">
        <v>212</v>
      </c>
      <c r="D148" s="27" t="s">
        <v>78</v>
      </c>
      <c r="E148" s="26" t="s">
        <v>152</v>
      </c>
      <c r="F148" s="22">
        <f t="shared" si="128"/>
        <v>0</v>
      </c>
      <c r="G148" s="58">
        <v>0</v>
      </c>
      <c r="H148" s="58">
        <v>0</v>
      </c>
      <c r="I148" s="58"/>
      <c r="J148" s="22">
        <f t="shared" si="176"/>
        <v>0</v>
      </c>
      <c r="K148" s="58"/>
      <c r="L148" s="58"/>
      <c r="M148" s="58"/>
      <c r="N148" s="22">
        <f t="shared" si="174"/>
        <v>18657.900000000001</v>
      </c>
      <c r="O148" s="58">
        <v>1492.6</v>
      </c>
      <c r="P148" s="58">
        <v>17165.3</v>
      </c>
      <c r="Q148" s="58"/>
      <c r="R148" s="22">
        <f t="shared" si="175"/>
        <v>0</v>
      </c>
      <c r="S148" s="58"/>
      <c r="T148" s="58"/>
      <c r="U148" s="58"/>
      <c r="V148" s="29" t="e">
        <f t="shared" si="177"/>
        <v>#DIV/0!</v>
      </c>
    </row>
    <row r="149" spans="1:22" ht="53.25" customHeight="1">
      <c r="A149" s="30"/>
      <c r="B149" s="32" t="s">
        <v>155</v>
      </c>
      <c r="C149" s="26" t="s">
        <v>212</v>
      </c>
      <c r="D149" s="27" t="s">
        <v>78</v>
      </c>
      <c r="E149" s="26" t="s">
        <v>154</v>
      </c>
      <c r="F149" s="22">
        <f t="shared" ref="F149:F151" si="178">G149+H149+I149</f>
        <v>27875.8</v>
      </c>
      <c r="G149" s="58">
        <v>708.5</v>
      </c>
      <c r="H149" s="58">
        <v>22908.2</v>
      </c>
      <c r="I149" s="58">
        <v>4259.1000000000004</v>
      </c>
      <c r="J149" s="22">
        <f t="shared" ref="J149:J151" si="179">K149+L149+M149</f>
        <v>14444.8</v>
      </c>
      <c r="K149" s="58">
        <v>343.78</v>
      </c>
      <c r="L149" s="58">
        <v>11115.5</v>
      </c>
      <c r="M149" s="58">
        <v>2985.5</v>
      </c>
      <c r="N149" s="22">
        <f t="shared" ref="N149:N151" si="180">O149+P149+Q149</f>
        <v>0</v>
      </c>
      <c r="O149" s="58">
        <v>0</v>
      </c>
      <c r="P149" s="58">
        <v>0</v>
      </c>
      <c r="Q149" s="58"/>
      <c r="R149" s="22">
        <f t="shared" ref="R149:R151" si="181">S149+T149+U149</f>
        <v>0</v>
      </c>
      <c r="S149" s="58"/>
      <c r="T149" s="58"/>
      <c r="U149" s="58"/>
      <c r="V149" s="29">
        <f t="shared" si="177"/>
        <v>0.51800000000000002</v>
      </c>
    </row>
    <row r="150" spans="1:22" ht="39.75" customHeight="1">
      <c r="A150" s="30"/>
      <c r="B150" s="32" t="s">
        <v>281</v>
      </c>
      <c r="C150" s="26" t="s">
        <v>212</v>
      </c>
      <c r="D150" s="27" t="s">
        <v>78</v>
      </c>
      <c r="E150" s="26" t="s">
        <v>279</v>
      </c>
      <c r="F150" s="22">
        <f t="shared" si="178"/>
        <v>0</v>
      </c>
      <c r="G150" s="58">
        <v>0</v>
      </c>
      <c r="H150" s="58">
        <v>0</v>
      </c>
      <c r="I150" s="58"/>
      <c r="J150" s="22">
        <f t="shared" si="179"/>
        <v>0</v>
      </c>
      <c r="K150" s="58"/>
      <c r="L150" s="58"/>
      <c r="M150" s="58"/>
      <c r="N150" s="22">
        <f t="shared" si="180"/>
        <v>54502.9</v>
      </c>
      <c r="O150" s="58">
        <v>1635.1</v>
      </c>
      <c r="P150" s="58">
        <v>52867.8</v>
      </c>
      <c r="Q150" s="58"/>
      <c r="R150" s="22">
        <f t="shared" si="181"/>
        <v>0</v>
      </c>
      <c r="S150" s="58"/>
      <c r="T150" s="58"/>
      <c r="U150" s="58"/>
      <c r="V150" s="29" t="e">
        <f t="shared" si="177"/>
        <v>#DIV/0!</v>
      </c>
    </row>
    <row r="151" spans="1:22" ht="33.75" customHeight="1">
      <c r="A151" s="30"/>
      <c r="B151" s="32" t="s">
        <v>282</v>
      </c>
      <c r="C151" s="26" t="s">
        <v>212</v>
      </c>
      <c r="D151" s="27" t="s">
        <v>78</v>
      </c>
      <c r="E151" s="26" t="s">
        <v>280</v>
      </c>
      <c r="F151" s="22">
        <f t="shared" si="178"/>
        <v>19454.5</v>
      </c>
      <c r="G151" s="58">
        <v>583.6</v>
      </c>
      <c r="H151" s="58">
        <v>18870.900000000001</v>
      </c>
      <c r="I151" s="58"/>
      <c r="J151" s="22">
        <f t="shared" si="179"/>
        <v>14453</v>
      </c>
      <c r="K151" s="58">
        <v>433.59</v>
      </c>
      <c r="L151" s="58">
        <v>14019.36</v>
      </c>
      <c r="M151" s="58"/>
      <c r="N151" s="22">
        <f t="shared" si="180"/>
        <v>14053.9</v>
      </c>
      <c r="O151" s="58">
        <v>421.6</v>
      </c>
      <c r="P151" s="58">
        <v>13632.3</v>
      </c>
      <c r="Q151" s="58"/>
      <c r="R151" s="22">
        <f t="shared" si="181"/>
        <v>0</v>
      </c>
      <c r="S151" s="58"/>
      <c r="T151" s="58"/>
      <c r="U151" s="58"/>
      <c r="V151" s="29">
        <f t="shared" si="177"/>
        <v>0.74299999999999999</v>
      </c>
    </row>
    <row r="152" spans="1:22" ht="52.5" customHeight="1">
      <c r="A152" s="30"/>
      <c r="B152" s="32" t="s">
        <v>209</v>
      </c>
      <c r="C152" s="26" t="s">
        <v>212</v>
      </c>
      <c r="D152" s="27" t="s">
        <v>78</v>
      </c>
      <c r="E152" s="26" t="s">
        <v>211</v>
      </c>
      <c r="F152" s="22">
        <f t="shared" si="128"/>
        <v>34392.199999999997</v>
      </c>
      <c r="G152" s="58">
        <v>1015.36</v>
      </c>
      <c r="H152" s="58">
        <v>32830</v>
      </c>
      <c r="I152" s="58">
        <v>546.79999999999995</v>
      </c>
      <c r="J152" s="22">
        <f t="shared" si="176"/>
        <v>22862</v>
      </c>
      <c r="K152" s="58">
        <v>674.14</v>
      </c>
      <c r="L152" s="58">
        <v>21797.07</v>
      </c>
      <c r="M152" s="58">
        <v>390.8</v>
      </c>
      <c r="N152" s="22">
        <f t="shared" si="174"/>
        <v>17631.599999999999</v>
      </c>
      <c r="O152" s="58">
        <v>881.6</v>
      </c>
      <c r="P152" s="58">
        <v>16750</v>
      </c>
      <c r="Q152" s="58"/>
      <c r="R152" s="22">
        <f t="shared" si="175"/>
        <v>0</v>
      </c>
      <c r="S152" s="58"/>
      <c r="T152" s="58"/>
      <c r="U152" s="58"/>
      <c r="V152" s="29">
        <f t="shared" si="177"/>
        <v>0.66500000000000004</v>
      </c>
    </row>
    <row r="153" spans="1:22" ht="52.5" customHeight="1">
      <c r="A153" s="30"/>
      <c r="B153" s="32" t="s">
        <v>284</v>
      </c>
      <c r="C153" s="26" t="s">
        <v>178</v>
      </c>
      <c r="D153" s="27" t="s">
        <v>16</v>
      </c>
      <c r="E153" s="26" t="s">
        <v>283</v>
      </c>
      <c r="F153" s="22">
        <f t="shared" si="128"/>
        <v>22617.8</v>
      </c>
      <c r="G153" s="58">
        <v>2793.3</v>
      </c>
      <c r="H153" s="58">
        <v>18693.599999999999</v>
      </c>
      <c r="I153" s="58">
        <v>1130.9000000000001</v>
      </c>
      <c r="J153" s="22">
        <f>SUM(K153:M153)</f>
        <v>6785.4</v>
      </c>
      <c r="K153" s="58">
        <v>837.99</v>
      </c>
      <c r="L153" s="58">
        <v>5608.08</v>
      </c>
      <c r="M153" s="58">
        <v>339.3</v>
      </c>
      <c r="N153" s="22">
        <f t="shared" si="174"/>
        <v>6759.4</v>
      </c>
      <c r="O153" s="58">
        <v>834.8</v>
      </c>
      <c r="P153" s="58">
        <v>5586.6</v>
      </c>
      <c r="Q153" s="58">
        <v>338</v>
      </c>
      <c r="R153" s="22">
        <f t="shared" si="175"/>
        <v>0</v>
      </c>
      <c r="S153" s="58"/>
      <c r="T153" s="58"/>
      <c r="U153" s="58"/>
      <c r="V153" s="29">
        <f t="shared" si="177"/>
        <v>0.3</v>
      </c>
    </row>
    <row r="154" spans="1:22" ht="52.5" customHeight="1">
      <c r="A154" s="30"/>
      <c r="B154" s="32" t="s">
        <v>233</v>
      </c>
      <c r="C154" s="26" t="s">
        <v>212</v>
      </c>
      <c r="D154" s="27" t="s">
        <v>78</v>
      </c>
      <c r="E154" s="26" t="s">
        <v>234</v>
      </c>
      <c r="F154" s="22">
        <f t="shared" ref="F154:F155" si="182">G154+H154+I154</f>
        <v>10182.4</v>
      </c>
      <c r="G154" s="58">
        <v>10000</v>
      </c>
      <c r="H154" s="58"/>
      <c r="I154" s="58">
        <v>182.4</v>
      </c>
      <c r="J154" s="22">
        <f t="shared" ref="J154:J155" si="183">K154+L154+M154</f>
        <v>4260.3999999999996</v>
      </c>
      <c r="K154" s="58">
        <v>4260.3999999999996</v>
      </c>
      <c r="L154" s="58"/>
      <c r="M154" s="58"/>
      <c r="N154" s="22">
        <f t="shared" ref="N154:N155" si="184">O154+P154+Q154</f>
        <v>0</v>
      </c>
      <c r="O154" s="58">
        <v>0</v>
      </c>
      <c r="P154" s="58"/>
      <c r="Q154" s="58"/>
      <c r="R154" s="22">
        <f t="shared" ref="R154:R155" si="185">S154+T154+U154</f>
        <v>0</v>
      </c>
      <c r="S154" s="58"/>
      <c r="T154" s="58"/>
      <c r="U154" s="58"/>
      <c r="V154" s="29">
        <f t="shared" si="177"/>
        <v>0.41799999999999998</v>
      </c>
    </row>
    <row r="155" spans="1:22" ht="65.25" customHeight="1">
      <c r="A155" s="30"/>
      <c r="B155" s="32" t="s">
        <v>343</v>
      </c>
      <c r="C155" s="26" t="s">
        <v>178</v>
      </c>
      <c r="D155" s="27" t="s">
        <v>16</v>
      </c>
      <c r="E155" s="26" t="s">
        <v>342</v>
      </c>
      <c r="F155" s="22">
        <f t="shared" si="182"/>
        <v>64711.3</v>
      </c>
      <c r="G155" s="58">
        <v>7994.8</v>
      </c>
      <c r="H155" s="58">
        <v>53480.9</v>
      </c>
      <c r="I155" s="58">
        <v>3235.6</v>
      </c>
      <c r="J155" s="22">
        <f t="shared" si="183"/>
        <v>0</v>
      </c>
      <c r="K155" s="58"/>
      <c r="L155" s="58"/>
      <c r="M155" s="58"/>
      <c r="N155" s="22">
        <f t="shared" si="184"/>
        <v>420.8</v>
      </c>
      <c r="O155" s="58"/>
      <c r="P155" s="58"/>
      <c r="Q155" s="58">
        <v>420.8</v>
      </c>
      <c r="R155" s="22">
        <f t="shared" si="185"/>
        <v>0</v>
      </c>
      <c r="S155" s="58"/>
      <c r="T155" s="58"/>
      <c r="U155" s="58"/>
      <c r="V155" s="29">
        <f t="shared" si="177"/>
        <v>0</v>
      </c>
    </row>
    <row r="156" spans="1:22" ht="33">
      <c r="A156" s="19" t="s">
        <v>79</v>
      </c>
      <c r="B156" s="39" t="s">
        <v>80</v>
      </c>
      <c r="C156" s="51" t="s">
        <v>12</v>
      </c>
      <c r="D156" s="51" t="s">
        <v>12</v>
      </c>
      <c r="E156" s="51" t="s">
        <v>12</v>
      </c>
      <c r="F156" s="22">
        <f t="shared" si="128"/>
        <v>23179.3</v>
      </c>
      <c r="G156" s="22">
        <f>SUM(G158:G160)</f>
        <v>21979.3</v>
      </c>
      <c r="H156" s="22">
        <f>SUM(H158:H160)</f>
        <v>1200</v>
      </c>
      <c r="I156" s="22">
        <f>SUM(I158:I160)</f>
        <v>0</v>
      </c>
      <c r="J156" s="22">
        <f t="shared" ref="J156" si="186">K156+L156+M156</f>
        <v>21519</v>
      </c>
      <c r="K156" s="22">
        <f>SUM(K158:K160)</f>
        <v>20419</v>
      </c>
      <c r="L156" s="22">
        <f>SUM(L158:L160)</f>
        <v>1100</v>
      </c>
      <c r="M156" s="22">
        <f>SUM(M158:M160)</f>
        <v>0</v>
      </c>
      <c r="N156" s="22">
        <f t="shared" ref="N156" si="187">O156+P156+Q156</f>
        <v>15379.3</v>
      </c>
      <c r="O156" s="22">
        <f>SUM(O158:O160)</f>
        <v>14179.3</v>
      </c>
      <c r="P156" s="22">
        <f>SUM(P158:P160)</f>
        <v>1200</v>
      </c>
      <c r="Q156" s="22">
        <f>SUM(Q158:Q160)</f>
        <v>0</v>
      </c>
      <c r="R156" s="22">
        <f t="shared" ref="R156" si="188">S156+T156+U156</f>
        <v>0</v>
      </c>
      <c r="S156" s="22">
        <f>SUM(S158:S160)</f>
        <v>0</v>
      </c>
      <c r="T156" s="22">
        <f>SUM(T158:T160)</f>
        <v>0</v>
      </c>
      <c r="U156" s="22">
        <f>SUM(U158:U160)</f>
        <v>0</v>
      </c>
      <c r="V156" s="29">
        <f t="shared" si="177"/>
        <v>0.92800000000000005</v>
      </c>
    </row>
    <row r="157" spans="1:22" ht="18.75">
      <c r="A157" s="30"/>
      <c r="B157" s="50" t="s">
        <v>14</v>
      </c>
      <c r="C157" s="24"/>
      <c r="D157" s="33"/>
      <c r="E157" s="24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9"/>
    </row>
    <row r="158" spans="1:22" ht="51.75" customHeight="1">
      <c r="A158" s="30"/>
      <c r="B158" s="32" t="s">
        <v>81</v>
      </c>
      <c r="C158" s="26" t="s">
        <v>212</v>
      </c>
      <c r="D158" s="27" t="s">
        <v>78</v>
      </c>
      <c r="E158" s="26" t="s">
        <v>129</v>
      </c>
      <c r="F158" s="22">
        <f t="shared" si="128"/>
        <v>18800</v>
      </c>
      <c r="G158" s="58">
        <v>18800</v>
      </c>
      <c r="H158" s="58"/>
      <c r="I158" s="58"/>
      <c r="J158" s="22">
        <f>K158+L158+M158</f>
        <v>18797.3</v>
      </c>
      <c r="K158" s="58">
        <v>18797.3</v>
      </c>
      <c r="L158" s="58"/>
      <c r="M158" s="58"/>
      <c r="N158" s="22">
        <f t="shared" ref="N158:N165" si="189">O158+P158+Q158</f>
        <v>13000</v>
      </c>
      <c r="O158" s="58">
        <v>13000</v>
      </c>
      <c r="P158" s="58"/>
      <c r="Q158" s="58"/>
      <c r="R158" s="22">
        <f>S158+T158+U158</f>
        <v>0</v>
      </c>
      <c r="S158" s="58"/>
      <c r="T158" s="58"/>
      <c r="U158" s="58"/>
      <c r="V158" s="29">
        <f t="shared" si="177"/>
        <v>1</v>
      </c>
    </row>
    <row r="159" spans="1:22" ht="55.5" customHeight="1">
      <c r="A159" s="30"/>
      <c r="B159" s="32" t="s">
        <v>157</v>
      </c>
      <c r="C159" s="26" t="s">
        <v>212</v>
      </c>
      <c r="D159" s="27" t="s">
        <v>78</v>
      </c>
      <c r="E159" s="26" t="s">
        <v>156</v>
      </c>
      <c r="F159" s="22">
        <f t="shared" si="128"/>
        <v>1379.3</v>
      </c>
      <c r="G159" s="58">
        <v>179.3</v>
      </c>
      <c r="H159" s="58">
        <v>1200</v>
      </c>
      <c r="I159" s="58"/>
      <c r="J159" s="22">
        <f>K159+L159+M159</f>
        <v>1264.4000000000001</v>
      </c>
      <c r="K159" s="58">
        <v>164.37</v>
      </c>
      <c r="L159" s="58">
        <v>1100</v>
      </c>
      <c r="M159" s="58"/>
      <c r="N159" s="22">
        <f t="shared" si="189"/>
        <v>1379.3</v>
      </c>
      <c r="O159" s="58">
        <v>179.3</v>
      </c>
      <c r="P159" s="58">
        <v>1200</v>
      </c>
      <c r="Q159" s="58"/>
      <c r="R159" s="22">
        <f>S159+T159+U159</f>
        <v>0</v>
      </c>
      <c r="S159" s="58"/>
      <c r="T159" s="58"/>
      <c r="U159" s="58"/>
      <c r="V159" s="29">
        <f t="shared" si="177"/>
        <v>0.91700000000000004</v>
      </c>
    </row>
    <row r="160" spans="1:22" ht="108.75" customHeight="1">
      <c r="A160" s="30"/>
      <c r="B160" s="32" t="s">
        <v>131</v>
      </c>
      <c r="C160" s="26" t="s">
        <v>212</v>
      </c>
      <c r="D160" s="27" t="s">
        <v>78</v>
      </c>
      <c r="E160" s="26" t="s">
        <v>130</v>
      </c>
      <c r="F160" s="22">
        <f t="shared" si="128"/>
        <v>3000</v>
      </c>
      <c r="G160" s="58">
        <v>3000</v>
      </c>
      <c r="H160" s="58"/>
      <c r="I160" s="58">
        <v>0</v>
      </c>
      <c r="J160" s="22">
        <f>K160+L160+M160</f>
        <v>1457.3</v>
      </c>
      <c r="K160" s="58">
        <v>1457.31</v>
      </c>
      <c r="L160" s="58"/>
      <c r="M160" s="58"/>
      <c r="N160" s="22">
        <f t="shared" si="189"/>
        <v>1000</v>
      </c>
      <c r="O160" s="58">
        <v>1000</v>
      </c>
      <c r="P160" s="58"/>
      <c r="Q160" s="58">
        <v>0</v>
      </c>
      <c r="R160" s="22">
        <f>S160+T160+U160</f>
        <v>0</v>
      </c>
      <c r="S160" s="58"/>
      <c r="T160" s="58"/>
      <c r="U160" s="58">
        <v>0</v>
      </c>
      <c r="V160" s="29">
        <f t="shared" si="177"/>
        <v>0.48599999999999999</v>
      </c>
    </row>
    <row r="161" spans="1:101" ht="2.25" hidden="1" customHeight="1">
      <c r="A161" s="19" t="s">
        <v>143</v>
      </c>
      <c r="B161" s="39" t="s">
        <v>224</v>
      </c>
      <c r="C161" s="51" t="s">
        <v>12</v>
      </c>
      <c r="D161" s="51" t="s">
        <v>12</v>
      </c>
      <c r="E161" s="51" t="s">
        <v>12</v>
      </c>
      <c r="F161" s="22">
        <f t="shared" ref="F161" si="190">G161+H161+I161</f>
        <v>0</v>
      </c>
      <c r="G161" s="22">
        <f>SUM(G163)</f>
        <v>0</v>
      </c>
      <c r="H161" s="22">
        <f t="shared" ref="H161:I161" si="191">SUM(H163)</f>
        <v>0</v>
      </c>
      <c r="I161" s="22">
        <f t="shared" si="191"/>
        <v>0</v>
      </c>
      <c r="J161" s="22">
        <f t="shared" ref="J161" si="192">K161+L161+M161</f>
        <v>0</v>
      </c>
      <c r="K161" s="22">
        <f>SUM(K163)</f>
        <v>0</v>
      </c>
      <c r="L161" s="22">
        <f t="shared" ref="L161:M161" si="193">SUM(L163)</f>
        <v>0</v>
      </c>
      <c r="M161" s="22">
        <f t="shared" si="193"/>
        <v>0</v>
      </c>
      <c r="N161" s="22">
        <f t="shared" si="189"/>
        <v>0</v>
      </c>
      <c r="O161" s="22">
        <f>SUM(O163)</f>
        <v>0</v>
      </c>
      <c r="P161" s="22">
        <f t="shared" ref="P161:Q161" si="194">SUM(P163)</f>
        <v>0</v>
      </c>
      <c r="Q161" s="22">
        <f t="shared" si="194"/>
        <v>0</v>
      </c>
      <c r="R161" s="22">
        <f>S161+T161+U161</f>
        <v>0</v>
      </c>
      <c r="S161" s="22">
        <f>SUM(S163)</f>
        <v>0</v>
      </c>
      <c r="T161" s="22">
        <f t="shared" ref="T161:U161" si="195">SUM(T163)</f>
        <v>0</v>
      </c>
      <c r="U161" s="22">
        <f t="shared" si="195"/>
        <v>0</v>
      </c>
      <c r="V161" s="29" t="e">
        <f t="shared" si="177"/>
        <v>#DIV/0!</v>
      </c>
    </row>
    <row r="162" spans="1:101" ht="1.5" hidden="1" customHeight="1">
      <c r="A162" s="30"/>
      <c r="B162" s="50" t="s">
        <v>14</v>
      </c>
      <c r="C162" s="24"/>
      <c r="D162" s="33"/>
      <c r="E162" s="24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9"/>
    </row>
    <row r="163" spans="1:101" ht="1.5" hidden="1" customHeight="1">
      <c r="A163" s="30"/>
      <c r="B163" s="32"/>
      <c r="C163" s="26"/>
      <c r="D163" s="27"/>
      <c r="E163" s="26"/>
      <c r="F163" s="22">
        <f t="shared" ref="F163" si="196">G163+H163+I163</f>
        <v>0</v>
      </c>
      <c r="G163" s="58"/>
      <c r="H163" s="58"/>
      <c r="I163" s="58"/>
      <c r="J163" s="22">
        <f>K163+L163+M163</f>
        <v>0</v>
      </c>
      <c r="K163" s="58"/>
      <c r="L163" s="58"/>
      <c r="M163" s="58"/>
      <c r="N163" s="22">
        <f t="shared" ref="N163" si="197">O163+P163+Q163</f>
        <v>0</v>
      </c>
      <c r="O163" s="58"/>
      <c r="P163" s="58"/>
      <c r="Q163" s="58"/>
      <c r="R163" s="22">
        <f>S163+T163+U163</f>
        <v>0</v>
      </c>
      <c r="S163" s="58"/>
      <c r="T163" s="58"/>
      <c r="U163" s="58"/>
      <c r="V163" s="29" t="e">
        <f t="shared" si="177"/>
        <v>#DIV/0!</v>
      </c>
    </row>
    <row r="164" spans="1:101" s="54" customFormat="1" ht="74.25" customHeight="1">
      <c r="A164" s="14" t="s">
        <v>82</v>
      </c>
      <c r="B164" s="49" t="s">
        <v>83</v>
      </c>
      <c r="C164" s="16" t="s">
        <v>12</v>
      </c>
      <c r="D164" s="16" t="s">
        <v>12</v>
      </c>
      <c r="E164" s="16" t="s">
        <v>12</v>
      </c>
      <c r="F164" s="36">
        <f>G164+H164+I164</f>
        <v>163135</v>
      </c>
      <c r="G164" s="36">
        <f>G165+G168+G172</f>
        <v>5894</v>
      </c>
      <c r="H164" s="36">
        <f>H165+H168+H172</f>
        <v>157241</v>
      </c>
      <c r="I164" s="36">
        <f>I165+I168+I172</f>
        <v>0</v>
      </c>
      <c r="J164" s="36">
        <f>K164+L164+M164</f>
        <v>95340.9</v>
      </c>
      <c r="K164" s="36">
        <f>K165+K168+K172</f>
        <v>3610.2</v>
      </c>
      <c r="L164" s="36">
        <f>L165+L168+L172</f>
        <v>91730.7</v>
      </c>
      <c r="M164" s="36">
        <f>M165+M168+M172</f>
        <v>0</v>
      </c>
      <c r="N164" s="36">
        <f>O164+P164+Q164</f>
        <v>175710.2</v>
      </c>
      <c r="O164" s="36">
        <f>O165+O168+O172</f>
        <v>6521.3</v>
      </c>
      <c r="P164" s="36">
        <f>P165+P168+P172</f>
        <v>169188.9</v>
      </c>
      <c r="Q164" s="36">
        <f>Q165+Q168+Q172</f>
        <v>0</v>
      </c>
      <c r="R164" s="36">
        <f t="shared" ref="R164:R165" si="198">S164+T164+U164</f>
        <v>0</v>
      </c>
      <c r="S164" s="36">
        <f>S165+S168+S172</f>
        <v>0</v>
      </c>
      <c r="T164" s="36">
        <f>T165+T168+T172</f>
        <v>0</v>
      </c>
      <c r="U164" s="36">
        <f>U165+U168+U172</f>
        <v>0</v>
      </c>
      <c r="V164" s="37">
        <f t="shared" si="177"/>
        <v>0.58399999999999996</v>
      </c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</row>
    <row r="165" spans="1:101" ht="72" customHeight="1">
      <c r="A165" s="7" t="s">
        <v>84</v>
      </c>
      <c r="B165" s="20" t="s">
        <v>213</v>
      </c>
      <c r="C165" s="28" t="s">
        <v>12</v>
      </c>
      <c r="D165" s="28" t="s">
        <v>12</v>
      </c>
      <c r="E165" s="28" t="s">
        <v>12</v>
      </c>
      <c r="F165" s="22">
        <f t="shared" ref="F165:F186" si="199">G165+H165+I165</f>
        <v>9869.9</v>
      </c>
      <c r="G165" s="22">
        <f>SUM(G167:G167)</f>
        <v>296.10000000000002</v>
      </c>
      <c r="H165" s="22">
        <f>SUM(H167:H167)</f>
        <v>9573.7999999999993</v>
      </c>
      <c r="I165" s="22">
        <f>SUM(I167:I167)</f>
        <v>0</v>
      </c>
      <c r="J165" s="22">
        <f t="shared" ref="J165" si="200">K165+L165+M165</f>
        <v>9869.9</v>
      </c>
      <c r="K165" s="22">
        <f>SUM(K167:K167)</f>
        <v>296.10000000000002</v>
      </c>
      <c r="L165" s="22">
        <f>SUM(L167:L167)</f>
        <v>9573.7999999999993</v>
      </c>
      <c r="M165" s="22">
        <f>SUM(M167:M167)</f>
        <v>0</v>
      </c>
      <c r="N165" s="22">
        <f t="shared" si="189"/>
        <v>9869.9</v>
      </c>
      <c r="O165" s="22">
        <f>SUM(O167:O167)</f>
        <v>296.10000000000002</v>
      </c>
      <c r="P165" s="22">
        <f>SUM(P167:P167)</f>
        <v>9573.7999999999993</v>
      </c>
      <c r="Q165" s="22">
        <f>SUM(Q167:Q167)</f>
        <v>0</v>
      </c>
      <c r="R165" s="22">
        <f t="shared" si="198"/>
        <v>0</v>
      </c>
      <c r="S165" s="22">
        <f>SUM(S167:S167)</f>
        <v>0</v>
      </c>
      <c r="T165" s="22">
        <f>SUM(T167:T167)</f>
        <v>0</v>
      </c>
      <c r="U165" s="22">
        <f>SUM(U167:U167)</f>
        <v>0</v>
      </c>
      <c r="V165" s="29">
        <f t="shared" si="177"/>
        <v>1</v>
      </c>
    </row>
    <row r="166" spans="1:101" ht="18.75">
      <c r="A166" s="10"/>
      <c r="B166" s="53" t="s">
        <v>14</v>
      </c>
      <c r="C166" s="46"/>
      <c r="D166" s="46"/>
      <c r="E166" s="46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9"/>
    </row>
    <row r="167" spans="1:101" ht="142.5" customHeight="1">
      <c r="A167" s="40"/>
      <c r="B167" s="60" t="s">
        <v>228</v>
      </c>
      <c r="C167" s="42" t="s">
        <v>215</v>
      </c>
      <c r="D167" s="43" t="s">
        <v>56</v>
      </c>
      <c r="E167" s="42" t="s">
        <v>146</v>
      </c>
      <c r="F167" s="71">
        <f t="shared" si="199"/>
        <v>9869.9</v>
      </c>
      <c r="G167" s="74">
        <v>296.10000000000002</v>
      </c>
      <c r="H167" s="74">
        <v>9573.7999999999993</v>
      </c>
      <c r="I167" s="74"/>
      <c r="J167" s="71">
        <f t="shared" ref="J167:J168" si="201">K167+L167+M167</f>
        <v>9869.9</v>
      </c>
      <c r="K167" s="74">
        <v>296.10000000000002</v>
      </c>
      <c r="L167" s="74">
        <v>9573.7999999999993</v>
      </c>
      <c r="M167" s="74"/>
      <c r="N167" s="71">
        <f t="shared" ref="N167:N168" si="202">O167+P167+Q167</f>
        <v>9869.9</v>
      </c>
      <c r="O167" s="74">
        <v>296.10000000000002</v>
      </c>
      <c r="P167" s="74">
        <v>9573.7999999999993</v>
      </c>
      <c r="Q167" s="74"/>
      <c r="R167" s="71">
        <f t="shared" ref="R167:R168" si="203">S167+T167+U167</f>
        <v>0</v>
      </c>
      <c r="S167" s="74">
        <v>0</v>
      </c>
      <c r="T167" s="74"/>
      <c r="U167" s="74"/>
      <c r="V167" s="29">
        <f t="shared" si="177"/>
        <v>1</v>
      </c>
    </row>
    <row r="168" spans="1:101" ht="50.25" customHeight="1">
      <c r="A168" s="19" t="s">
        <v>85</v>
      </c>
      <c r="B168" s="39" t="s">
        <v>214</v>
      </c>
      <c r="C168" s="21" t="s">
        <v>12</v>
      </c>
      <c r="D168" s="21" t="s">
        <v>12</v>
      </c>
      <c r="E168" s="21" t="s">
        <v>12</v>
      </c>
      <c r="F168" s="22">
        <f>G168+H168+I168</f>
        <v>56259.9</v>
      </c>
      <c r="G168" s="22">
        <f>SUM(G170:G171)</f>
        <v>1687.8</v>
      </c>
      <c r="H168" s="22">
        <f>SUM(H170:H171)</f>
        <v>54572.1</v>
      </c>
      <c r="I168" s="22">
        <f>SUM(I170:I171)</f>
        <v>0</v>
      </c>
      <c r="J168" s="22">
        <f t="shared" si="201"/>
        <v>15848.9</v>
      </c>
      <c r="K168" s="22">
        <f>SUM(K170:K171)</f>
        <v>475.5</v>
      </c>
      <c r="L168" s="22">
        <f>SUM(L170:L171)</f>
        <v>15373.4</v>
      </c>
      <c r="M168" s="22">
        <f>SUM(M170:M171)</f>
        <v>0</v>
      </c>
      <c r="N168" s="22">
        <f t="shared" si="202"/>
        <v>59890.5</v>
      </c>
      <c r="O168" s="22">
        <f>SUM(O170:O171)</f>
        <v>1796.7</v>
      </c>
      <c r="P168" s="22">
        <f>SUM(P170:P171)</f>
        <v>58093.8</v>
      </c>
      <c r="Q168" s="22">
        <f>SUM(Q170:Q171)</f>
        <v>0</v>
      </c>
      <c r="R168" s="22">
        <f t="shared" si="203"/>
        <v>0</v>
      </c>
      <c r="S168" s="22">
        <f>SUM(S170:S171)</f>
        <v>0</v>
      </c>
      <c r="T168" s="22">
        <f>SUM(T170:T171)</f>
        <v>0</v>
      </c>
      <c r="U168" s="22">
        <f>SUM(U170:U171)</f>
        <v>0</v>
      </c>
      <c r="V168" s="29">
        <f t="shared" si="177"/>
        <v>0.28199999999999997</v>
      </c>
    </row>
    <row r="169" spans="1:101" ht="18.75">
      <c r="A169" s="30"/>
      <c r="B169" s="50" t="s">
        <v>14</v>
      </c>
      <c r="C169" s="24"/>
      <c r="D169" s="24"/>
      <c r="E169" s="24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9"/>
    </row>
    <row r="170" spans="1:101" ht="124.5" customHeight="1">
      <c r="A170" s="30"/>
      <c r="B170" s="96" t="s">
        <v>231</v>
      </c>
      <c r="C170" s="42" t="s">
        <v>215</v>
      </c>
      <c r="D170" s="43" t="s">
        <v>56</v>
      </c>
      <c r="E170" s="26" t="s">
        <v>94</v>
      </c>
      <c r="F170" s="22">
        <f t="shared" ref="F170" si="204">G170+H170+I170</f>
        <v>40411</v>
      </c>
      <c r="G170" s="58">
        <v>1212.3</v>
      </c>
      <c r="H170" s="58">
        <v>39198.699999999997</v>
      </c>
      <c r="I170" s="58"/>
      <c r="J170" s="22">
        <f t="shared" ref="J170" si="205">K170+L170+M170</f>
        <v>0</v>
      </c>
      <c r="K170" s="58"/>
      <c r="L170" s="58"/>
      <c r="M170" s="58"/>
      <c r="N170" s="22">
        <f t="shared" ref="N170" si="206">O170+P170+Q170</f>
        <v>43731.1</v>
      </c>
      <c r="O170" s="58">
        <v>1311.9</v>
      </c>
      <c r="P170" s="58">
        <v>42419.199999999997</v>
      </c>
      <c r="Q170" s="58"/>
      <c r="R170" s="22">
        <f t="shared" ref="R170" si="207">S170+T170+U170</f>
        <v>0</v>
      </c>
      <c r="S170" s="58">
        <v>0</v>
      </c>
      <c r="T170" s="58"/>
      <c r="U170" s="58"/>
      <c r="V170" s="29">
        <f t="shared" si="177"/>
        <v>0</v>
      </c>
    </row>
    <row r="171" spans="1:101" ht="158.25" customHeight="1">
      <c r="A171" s="30"/>
      <c r="B171" s="32" t="s">
        <v>216</v>
      </c>
      <c r="C171" s="42" t="s">
        <v>215</v>
      </c>
      <c r="D171" s="43" t="s">
        <v>56</v>
      </c>
      <c r="E171" s="26" t="s">
        <v>147</v>
      </c>
      <c r="F171" s="22">
        <f t="shared" si="199"/>
        <v>15848.9</v>
      </c>
      <c r="G171" s="58">
        <v>475.5</v>
      </c>
      <c r="H171" s="58">
        <v>15373.4</v>
      </c>
      <c r="I171" s="58"/>
      <c r="J171" s="22">
        <f t="shared" ref="J171" si="208">K171+L171+M171</f>
        <v>15848.9</v>
      </c>
      <c r="K171" s="58">
        <v>475.47</v>
      </c>
      <c r="L171" s="58">
        <v>15373.4</v>
      </c>
      <c r="M171" s="58"/>
      <c r="N171" s="22">
        <f t="shared" ref="N171" si="209">O171+P171+Q171</f>
        <v>16159.4</v>
      </c>
      <c r="O171" s="58">
        <v>484.8</v>
      </c>
      <c r="P171" s="58">
        <v>15674.6</v>
      </c>
      <c r="Q171" s="58"/>
      <c r="R171" s="22">
        <f t="shared" ref="R171" si="210">S171+T171+U171</f>
        <v>0</v>
      </c>
      <c r="S171" s="58">
        <v>0</v>
      </c>
      <c r="T171" s="58"/>
      <c r="U171" s="58"/>
      <c r="V171" s="29">
        <f t="shared" si="177"/>
        <v>1</v>
      </c>
      <c r="X171" s="13"/>
    </row>
    <row r="172" spans="1:101" ht="65.25" customHeight="1">
      <c r="A172" s="7" t="s">
        <v>86</v>
      </c>
      <c r="B172" s="20" t="s">
        <v>227</v>
      </c>
      <c r="C172" s="28" t="s">
        <v>12</v>
      </c>
      <c r="D172" s="55" t="s">
        <v>12</v>
      </c>
      <c r="E172" s="28" t="s">
        <v>12</v>
      </c>
      <c r="F172" s="22">
        <f t="shared" si="199"/>
        <v>97005.2</v>
      </c>
      <c r="G172" s="22">
        <f>SUM(G174:G180)</f>
        <v>3910.1</v>
      </c>
      <c r="H172" s="22">
        <f>SUM(H174:H180)</f>
        <v>93095.1</v>
      </c>
      <c r="I172" s="22">
        <f>SUM(I174:I180)</f>
        <v>0</v>
      </c>
      <c r="J172" s="22">
        <f>SUM(J174:J180)</f>
        <v>69622.2</v>
      </c>
      <c r="K172" s="22">
        <f>SUM(K174:K180)</f>
        <v>2838.6</v>
      </c>
      <c r="L172" s="22">
        <f>SUM(L174:L180)</f>
        <v>66783.5</v>
      </c>
      <c r="M172" s="22">
        <f>SUM(M174:M180)</f>
        <v>0</v>
      </c>
      <c r="N172" s="22">
        <f t="shared" ref="N172" si="211">O172+P172+Q172</f>
        <v>105949.8</v>
      </c>
      <c r="O172" s="22">
        <f>SUM(O174:O180)</f>
        <v>4428.5</v>
      </c>
      <c r="P172" s="22">
        <f>SUM(P174:P180)</f>
        <v>101521.3</v>
      </c>
      <c r="Q172" s="22">
        <f>SUM(Q174:Q180)</f>
        <v>0</v>
      </c>
      <c r="R172" s="22">
        <f t="shared" ref="R172" si="212">S172+T172+U172</f>
        <v>0</v>
      </c>
      <c r="S172" s="22">
        <f>SUM(S174:S180)</f>
        <v>0</v>
      </c>
      <c r="T172" s="22">
        <f>SUM(T174:T180)</f>
        <v>0</v>
      </c>
      <c r="U172" s="22">
        <f>SUM(U174:U180)</f>
        <v>0</v>
      </c>
      <c r="V172" s="29">
        <f t="shared" si="177"/>
        <v>0.71799999999999997</v>
      </c>
    </row>
    <row r="173" spans="1:101" ht="18.75">
      <c r="A173" s="30"/>
      <c r="B173" s="32" t="s">
        <v>14</v>
      </c>
      <c r="C173" s="24"/>
      <c r="D173" s="33"/>
      <c r="E173" s="24"/>
      <c r="F173" s="22"/>
      <c r="G173" s="58"/>
      <c r="H173" s="58"/>
      <c r="I173" s="58"/>
      <c r="J173" s="22"/>
      <c r="K173" s="58"/>
      <c r="L173" s="58"/>
      <c r="M173" s="58"/>
      <c r="N173" s="22"/>
      <c r="O173" s="58"/>
      <c r="P173" s="58"/>
      <c r="Q173" s="58"/>
      <c r="R173" s="22"/>
      <c r="S173" s="58"/>
      <c r="T173" s="58"/>
      <c r="U173" s="58"/>
      <c r="V173" s="29"/>
    </row>
    <row r="174" spans="1:101" ht="115.5">
      <c r="A174" s="30"/>
      <c r="B174" s="32" t="s">
        <v>217</v>
      </c>
      <c r="C174" s="26" t="s">
        <v>215</v>
      </c>
      <c r="D174" s="27" t="s">
        <v>56</v>
      </c>
      <c r="E174" s="26" t="s">
        <v>136</v>
      </c>
      <c r="F174" s="22">
        <f t="shared" si="199"/>
        <v>11567</v>
      </c>
      <c r="G174" s="58">
        <v>347</v>
      </c>
      <c r="H174" s="58">
        <v>11220</v>
      </c>
      <c r="I174" s="58"/>
      <c r="J174" s="22">
        <f t="shared" ref="J174:J179" si="213">K174+L174+M174</f>
        <v>11567</v>
      </c>
      <c r="K174" s="58">
        <v>347</v>
      </c>
      <c r="L174" s="58">
        <v>11220</v>
      </c>
      <c r="M174" s="58"/>
      <c r="N174" s="22">
        <f t="shared" ref="N174:N179" si="214">O174+P174+Q174</f>
        <v>0</v>
      </c>
      <c r="O174" s="58">
        <v>0</v>
      </c>
      <c r="P174" s="58"/>
      <c r="Q174" s="58"/>
      <c r="R174" s="22">
        <f t="shared" ref="R174:R179" si="215">S174+T174+U174</f>
        <v>0</v>
      </c>
      <c r="S174" s="58">
        <v>0</v>
      </c>
      <c r="T174" s="58"/>
      <c r="U174" s="58"/>
      <c r="V174" s="29">
        <f t="shared" si="177"/>
        <v>1</v>
      </c>
    </row>
    <row r="175" spans="1:101" ht="115.5">
      <c r="A175" s="30"/>
      <c r="B175" s="32" t="s">
        <v>218</v>
      </c>
      <c r="C175" s="26" t="s">
        <v>215</v>
      </c>
      <c r="D175" s="27" t="s">
        <v>56</v>
      </c>
      <c r="E175" s="26" t="s">
        <v>148</v>
      </c>
      <c r="F175" s="22">
        <f t="shared" si="199"/>
        <v>24013.8</v>
      </c>
      <c r="G175" s="58">
        <v>720.4</v>
      </c>
      <c r="H175" s="58">
        <v>23293.4</v>
      </c>
      <c r="I175" s="58"/>
      <c r="J175" s="22">
        <f t="shared" si="213"/>
        <v>24013.8</v>
      </c>
      <c r="K175" s="58">
        <v>720.4</v>
      </c>
      <c r="L175" s="58">
        <v>23293.4</v>
      </c>
      <c r="M175" s="58"/>
      <c r="N175" s="22">
        <f t="shared" si="214"/>
        <v>21880.5</v>
      </c>
      <c r="O175" s="58">
        <v>656.4</v>
      </c>
      <c r="P175" s="58">
        <v>21224.1</v>
      </c>
      <c r="Q175" s="58"/>
      <c r="R175" s="22">
        <f t="shared" si="215"/>
        <v>0</v>
      </c>
      <c r="S175" s="58">
        <v>0</v>
      </c>
      <c r="T175" s="58"/>
      <c r="U175" s="58"/>
      <c r="V175" s="29">
        <f t="shared" si="177"/>
        <v>1</v>
      </c>
    </row>
    <row r="176" spans="1:101" ht="84" customHeight="1">
      <c r="A176" s="30"/>
      <c r="B176" s="32" t="s">
        <v>149</v>
      </c>
      <c r="C176" s="26" t="s">
        <v>219</v>
      </c>
      <c r="D176" s="27" t="s">
        <v>170</v>
      </c>
      <c r="E176" s="26" t="s">
        <v>150</v>
      </c>
      <c r="F176" s="22">
        <f t="shared" si="199"/>
        <v>0</v>
      </c>
      <c r="G176" s="58">
        <v>0</v>
      </c>
      <c r="H176" s="58">
        <v>0</v>
      </c>
      <c r="I176" s="58"/>
      <c r="J176" s="22">
        <f t="shared" si="213"/>
        <v>0</v>
      </c>
      <c r="K176" s="58"/>
      <c r="L176" s="58"/>
      <c r="M176" s="58"/>
      <c r="N176" s="22">
        <f t="shared" si="214"/>
        <v>0</v>
      </c>
      <c r="O176" s="58">
        <v>0</v>
      </c>
      <c r="P176" s="58">
        <v>0</v>
      </c>
      <c r="Q176" s="58"/>
      <c r="R176" s="22">
        <f t="shared" si="215"/>
        <v>0</v>
      </c>
      <c r="S176" s="58">
        <v>0</v>
      </c>
      <c r="T176" s="58"/>
      <c r="U176" s="58"/>
      <c r="V176" s="29" t="e">
        <f t="shared" si="177"/>
        <v>#DIV/0!</v>
      </c>
    </row>
    <row r="177" spans="1:101" ht="135" customHeight="1">
      <c r="A177" s="30"/>
      <c r="B177" s="32" t="s">
        <v>288</v>
      </c>
      <c r="C177" s="26" t="s">
        <v>215</v>
      </c>
      <c r="D177" s="27" t="s">
        <v>56</v>
      </c>
      <c r="E177" s="26" t="s">
        <v>287</v>
      </c>
      <c r="F177" s="22">
        <f t="shared" si="199"/>
        <v>9199.5</v>
      </c>
      <c r="G177" s="58">
        <v>276</v>
      </c>
      <c r="H177" s="58">
        <v>8923.5</v>
      </c>
      <c r="I177" s="58"/>
      <c r="J177" s="22">
        <f t="shared" si="213"/>
        <v>9199.5</v>
      </c>
      <c r="K177" s="58">
        <v>275.98</v>
      </c>
      <c r="L177" s="58">
        <v>8923.5</v>
      </c>
      <c r="M177" s="58"/>
      <c r="N177" s="22">
        <f t="shared" si="214"/>
        <v>0</v>
      </c>
      <c r="O177" s="58">
        <v>0</v>
      </c>
      <c r="P177" s="58">
        <v>0</v>
      </c>
      <c r="Q177" s="58"/>
      <c r="R177" s="22">
        <f t="shared" si="215"/>
        <v>0</v>
      </c>
      <c r="S177" s="58">
        <v>0</v>
      </c>
      <c r="T177" s="58"/>
      <c r="U177" s="58"/>
      <c r="V177" s="29">
        <f t="shared" si="177"/>
        <v>1</v>
      </c>
    </row>
    <row r="178" spans="1:101" ht="160.5" customHeight="1">
      <c r="A178" s="30"/>
      <c r="B178" s="32" t="s">
        <v>345</v>
      </c>
      <c r="C178" s="26" t="s">
        <v>215</v>
      </c>
      <c r="D178" s="27" t="s">
        <v>56</v>
      </c>
      <c r="E178" s="26" t="s">
        <v>344</v>
      </c>
      <c r="F178" s="22">
        <f t="shared" si="199"/>
        <v>13550.7</v>
      </c>
      <c r="G178" s="58">
        <v>406.52</v>
      </c>
      <c r="H178" s="58">
        <v>13144.2</v>
      </c>
      <c r="I178" s="58"/>
      <c r="J178" s="22">
        <f t="shared" si="213"/>
        <v>0</v>
      </c>
      <c r="K178" s="58"/>
      <c r="L178" s="58"/>
      <c r="M178" s="58"/>
      <c r="N178" s="22">
        <f t="shared" si="214"/>
        <v>13550.7</v>
      </c>
      <c r="O178" s="58">
        <v>406.52</v>
      </c>
      <c r="P178" s="58">
        <v>13144.2</v>
      </c>
      <c r="Q178" s="58"/>
      <c r="R178" s="22">
        <f t="shared" si="215"/>
        <v>0</v>
      </c>
      <c r="S178" s="58"/>
      <c r="T178" s="58"/>
      <c r="U178" s="58"/>
      <c r="V178" s="29">
        <f t="shared" si="177"/>
        <v>0</v>
      </c>
    </row>
    <row r="179" spans="1:101" ht="86.25" customHeight="1">
      <c r="A179" s="30"/>
      <c r="B179" s="32" t="s">
        <v>172</v>
      </c>
      <c r="C179" s="26" t="s">
        <v>220</v>
      </c>
      <c r="D179" s="27" t="s">
        <v>87</v>
      </c>
      <c r="E179" s="26" t="s">
        <v>171</v>
      </c>
      <c r="F179" s="22">
        <f t="shared" si="199"/>
        <v>37643.300000000003</v>
      </c>
      <c r="G179" s="58">
        <v>1129.3</v>
      </c>
      <c r="H179" s="58">
        <v>36514</v>
      </c>
      <c r="I179" s="58"/>
      <c r="J179" s="22">
        <f t="shared" si="213"/>
        <v>24068.7</v>
      </c>
      <c r="K179" s="58">
        <v>722.06</v>
      </c>
      <c r="L179" s="58">
        <v>23346.63</v>
      </c>
      <c r="M179" s="58"/>
      <c r="N179" s="22">
        <f t="shared" si="214"/>
        <v>69229.899999999994</v>
      </c>
      <c r="O179" s="58">
        <v>2076.9</v>
      </c>
      <c r="P179" s="58">
        <v>67153</v>
      </c>
      <c r="Q179" s="58"/>
      <c r="R179" s="22">
        <f t="shared" si="215"/>
        <v>0</v>
      </c>
      <c r="S179" s="58">
        <v>0</v>
      </c>
      <c r="T179" s="58"/>
      <c r="U179" s="58"/>
      <c r="V179" s="29">
        <f t="shared" si="177"/>
        <v>0.63900000000000001</v>
      </c>
    </row>
    <row r="180" spans="1:101" ht="91.5" customHeight="1">
      <c r="A180" s="30"/>
      <c r="B180" s="32" t="s">
        <v>88</v>
      </c>
      <c r="C180" s="26" t="s">
        <v>220</v>
      </c>
      <c r="D180" s="27" t="s">
        <v>87</v>
      </c>
      <c r="E180" s="26" t="s">
        <v>151</v>
      </c>
      <c r="F180" s="22">
        <f t="shared" si="199"/>
        <v>1030.9000000000001</v>
      </c>
      <c r="G180" s="58">
        <v>1030.9000000000001</v>
      </c>
      <c r="H180" s="58"/>
      <c r="I180" s="58"/>
      <c r="J180" s="22">
        <f t="shared" ref="J180:J181" si="216">K180+L180+M180</f>
        <v>773.2</v>
      </c>
      <c r="K180" s="58">
        <v>773.2</v>
      </c>
      <c r="L180" s="58"/>
      <c r="M180" s="58"/>
      <c r="N180" s="22">
        <f t="shared" ref="N180:N182" si="217">O180+P180+Q180</f>
        <v>1288.7</v>
      </c>
      <c r="O180" s="58">
        <v>1288.7</v>
      </c>
      <c r="P180" s="58"/>
      <c r="Q180" s="58"/>
      <c r="R180" s="22">
        <f t="shared" ref="R180" si="218">S180+T180+U180</f>
        <v>0</v>
      </c>
      <c r="S180" s="58">
        <v>0</v>
      </c>
      <c r="T180" s="58"/>
      <c r="U180" s="58"/>
      <c r="V180" s="29">
        <f t="shared" si="177"/>
        <v>0.75</v>
      </c>
    </row>
    <row r="181" spans="1:101" s="54" customFormat="1" ht="51.75" customHeight="1">
      <c r="A181" s="14" t="s">
        <v>89</v>
      </c>
      <c r="B181" s="49" t="s">
        <v>90</v>
      </c>
      <c r="C181" s="16" t="s">
        <v>12</v>
      </c>
      <c r="D181" s="16" t="s">
        <v>12</v>
      </c>
      <c r="E181" s="16" t="s">
        <v>12</v>
      </c>
      <c r="F181" s="36">
        <f t="shared" si="199"/>
        <v>30855.8</v>
      </c>
      <c r="G181" s="36">
        <f>G182</f>
        <v>11300</v>
      </c>
      <c r="H181" s="36">
        <f>H182</f>
        <v>19555.8</v>
      </c>
      <c r="I181" s="36">
        <f>I182</f>
        <v>0</v>
      </c>
      <c r="J181" s="36">
        <f t="shared" si="216"/>
        <v>30855.8</v>
      </c>
      <c r="K181" s="36">
        <f>K182</f>
        <v>11300</v>
      </c>
      <c r="L181" s="36">
        <f>L182</f>
        <v>19555.8</v>
      </c>
      <c r="M181" s="36">
        <f>M182</f>
        <v>0</v>
      </c>
      <c r="N181" s="36">
        <f t="shared" si="217"/>
        <v>23289.5</v>
      </c>
      <c r="O181" s="36">
        <f>O182</f>
        <v>4000</v>
      </c>
      <c r="P181" s="36">
        <f>P182</f>
        <v>19289.5</v>
      </c>
      <c r="Q181" s="36">
        <f>Q182</f>
        <v>0</v>
      </c>
      <c r="R181" s="36">
        <f>S181+T181+U181</f>
        <v>4000</v>
      </c>
      <c r="S181" s="36">
        <f>S182</f>
        <v>4000</v>
      </c>
      <c r="T181" s="36">
        <f>T182</f>
        <v>0</v>
      </c>
      <c r="U181" s="36">
        <f>U182</f>
        <v>0</v>
      </c>
      <c r="V181" s="37">
        <f t="shared" si="177"/>
        <v>1</v>
      </c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</row>
    <row r="182" spans="1:101" ht="77.25" customHeight="1">
      <c r="A182" s="7" t="s">
        <v>91</v>
      </c>
      <c r="B182" s="20" t="s">
        <v>222</v>
      </c>
      <c r="C182" s="28" t="s">
        <v>12</v>
      </c>
      <c r="D182" s="28" t="s">
        <v>12</v>
      </c>
      <c r="E182" s="28" t="s">
        <v>12</v>
      </c>
      <c r="F182" s="22">
        <f t="shared" si="199"/>
        <v>30855.8</v>
      </c>
      <c r="G182" s="22">
        <f>SUM(G184:G186)</f>
        <v>11300</v>
      </c>
      <c r="H182" s="22">
        <f t="shared" ref="H182:I182" si="219">SUM(H184:H186)</f>
        <v>19555.8</v>
      </c>
      <c r="I182" s="22">
        <f t="shared" si="219"/>
        <v>0</v>
      </c>
      <c r="J182" s="22">
        <f>K182+L182+M182</f>
        <v>30855.8</v>
      </c>
      <c r="K182" s="22">
        <f>SUM(K184:K186)</f>
        <v>11300</v>
      </c>
      <c r="L182" s="22">
        <f t="shared" ref="L182:M182" si="220">SUM(L184:L186)</f>
        <v>19555.8</v>
      </c>
      <c r="M182" s="22">
        <f t="shared" si="220"/>
        <v>0</v>
      </c>
      <c r="N182" s="22">
        <f t="shared" si="217"/>
        <v>23289.5</v>
      </c>
      <c r="O182" s="22">
        <f>SUM(O184:O186)</f>
        <v>4000</v>
      </c>
      <c r="P182" s="22">
        <f t="shared" ref="P182:Q182" si="221">SUM(P184:P186)</f>
        <v>19289.5</v>
      </c>
      <c r="Q182" s="22">
        <f t="shared" si="221"/>
        <v>0</v>
      </c>
      <c r="R182" s="22">
        <f>S182+T182+U182</f>
        <v>4000</v>
      </c>
      <c r="S182" s="22">
        <f>SUM(S184:S186)</f>
        <v>4000</v>
      </c>
      <c r="T182" s="22">
        <f t="shared" ref="T182:U182" si="222">SUM(T184:T186)</f>
        <v>0</v>
      </c>
      <c r="U182" s="22">
        <f t="shared" si="222"/>
        <v>0</v>
      </c>
      <c r="V182" s="29">
        <f t="shared" si="177"/>
        <v>1</v>
      </c>
    </row>
    <row r="183" spans="1:101" ht="18.75">
      <c r="A183" s="30"/>
      <c r="B183" s="50" t="s">
        <v>14</v>
      </c>
      <c r="C183" s="24"/>
      <c r="D183" s="24"/>
      <c r="E183" s="24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9"/>
    </row>
    <row r="184" spans="1:101" ht="75" customHeight="1">
      <c r="A184" s="30"/>
      <c r="B184" s="32" t="s">
        <v>221</v>
      </c>
      <c r="C184" s="26" t="s">
        <v>215</v>
      </c>
      <c r="D184" s="27" t="s">
        <v>56</v>
      </c>
      <c r="E184" s="26" t="s">
        <v>285</v>
      </c>
      <c r="F184" s="22">
        <f t="shared" si="199"/>
        <v>24055.8</v>
      </c>
      <c r="G184" s="58">
        <v>4500</v>
      </c>
      <c r="H184" s="58">
        <v>19555.8</v>
      </c>
      <c r="I184" s="58"/>
      <c r="J184" s="22">
        <f t="shared" ref="J184:J185" si="223">K184+L184+M184</f>
        <v>24055.8</v>
      </c>
      <c r="K184" s="58">
        <v>4500</v>
      </c>
      <c r="L184" s="58">
        <v>19555.8</v>
      </c>
      <c r="M184" s="58"/>
      <c r="N184" s="22">
        <f t="shared" ref="N184:N186" si="224">O184+P184+Q184</f>
        <v>20789.5</v>
      </c>
      <c r="O184" s="58">
        <v>1500</v>
      </c>
      <c r="P184" s="58">
        <v>19289.5</v>
      </c>
      <c r="Q184" s="58"/>
      <c r="R184" s="22">
        <f t="shared" ref="R184:R185" si="225">S184+T184+U184</f>
        <v>1500</v>
      </c>
      <c r="S184" s="58">
        <v>1500</v>
      </c>
      <c r="T184" s="58"/>
      <c r="U184" s="58"/>
      <c r="V184" s="29">
        <f t="shared" si="177"/>
        <v>1</v>
      </c>
    </row>
    <row r="185" spans="1:101" ht="91.5" customHeight="1">
      <c r="A185" s="30"/>
      <c r="B185" s="32" t="s">
        <v>235</v>
      </c>
      <c r="C185" s="26" t="s">
        <v>199</v>
      </c>
      <c r="D185" s="27" t="s">
        <v>57</v>
      </c>
      <c r="E185" s="26" t="s">
        <v>286</v>
      </c>
      <c r="F185" s="22">
        <f t="shared" si="199"/>
        <v>0</v>
      </c>
      <c r="G185" s="58">
        <v>0</v>
      </c>
      <c r="H185" s="58"/>
      <c r="I185" s="58"/>
      <c r="J185" s="22">
        <f t="shared" si="223"/>
        <v>0</v>
      </c>
      <c r="K185" s="58"/>
      <c r="L185" s="58"/>
      <c r="M185" s="58"/>
      <c r="N185" s="22">
        <f t="shared" si="224"/>
        <v>2500</v>
      </c>
      <c r="O185" s="58">
        <v>2500</v>
      </c>
      <c r="P185" s="58"/>
      <c r="Q185" s="58"/>
      <c r="R185" s="22">
        <f t="shared" si="225"/>
        <v>2500</v>
      </c>
      <c r="S185" s="58">
        <v>2500</v>
      </c>
      <c r="T185" s="58"/>
      <c r="U185" s="58"/>
      <c r="V185" s="29" t="e">
        <f t="shared" si="177"/>
        <v>#DIV/0!</v>
      </c>
    </row>
    <row r="186" spans="1:101" ht="108" customHeight="1">
      <c r="A186" s="30"/>
      <c r="B186" s="32" t="s">
        <v>235</v>
      </c>
      <c r="C186" s="26" t="s">
        <v>215</v>
      </c>
      <c r="D186" s="27" t="s">
        <v>56</v>
      </c>
      <c r="E186" s="26" t="s">
        <v>286</v>
      </c>
      <c r="F186" s="22">
        <f t="shared" si="199"/>
        <v>6800</v>
      </c>
      <c r="G186" s="58">
        <v>6800</v>
      </c>
      <c r="H186" s="58"/>
      <c r="I186" s="58"/>
      <c r="J186" s="22">
        <f>K186+L186+M186</f>
        <v>6800</v>
      </c>
      <c r="K186" s="58">
        <v>6800</v>
      </c>
      <c r="L186" s="58"/>
      <c r="M186" s="58"/>
      <c r="N186" s="22">
        <f t="shared" si="224"/>
        <v>0</v>
      </c>
      <c r="O186" s="58">
        <v>0</v>
      </c>
      <c r="P186" s="58"/>
      <c r="Q186" s="58"/>
      <c r="R186" s="22">
        <f>S186+T186+U186</f>
        <v>0</v>
      </c>
      <c r="S186" s="58">
        <v>0</v>
      </c>
      <c r="T186" s="58"/>
      <c r="U186" s="58"/>
      <c r="V186" s="29">
        <f t="shared" si="177"/>
        <v>1</v>
      </c>
    </row>
    <row r="187" spans="1:101" s="54" customFormat="1" ht="42.75" customHeight="1">
      <c r="A187" s="49">
        <v>11</v>
      </c>
      <c r="B187" s="49" t="s">
        <v>142</v>
      </c>
      <c r="C187" s="16" t="s">
        <v>12</v>
      </c>
      <c r="D187" s="16" t="s">
        <v>12</v>
      </c>
      <c r="E187" s="56" t="s">
        <v>12</v>
      </c>
      <c r="F187" s="36">
        <f>G187+H187+I187</f>
        <v>8645.1</v>
      </c>
      <c r="G187" s="36">
        <f>G188</f>
        <v>259.39999999999998</v>
      </c>
      <c r="H187" s="36">
        <f>H188</f>
        <v>8385.7000000000007</v>
      </c>
      <c r="I187" s="36">
        <f>I188</f>
        <v>0</v>
      </c>
      <c r="J187" s="36">
        <f>K187+L187+M187</f>
        <v>0</v>
      </c>
      <c r="K187" s="36">
        <f>K188</f>
        <v>0</v>
      </c>
      <c r="L187" s="36">
        <f>L188</f>
        <v>0</v>
      </c>
      <c r="M187" s="36">
        <f>M188</f>
        <v>0</v>
      </c>
      <c r="N187" s="36">
        <f t="shared" ref="N187:N188" si="226">O187+P187+Q187</f>
        <v>16690.599999999999</v>
      </c>
      <c r="O187" s="36">
        <f>O188</f>
        <v>500.7</v>
      </c>
      <c r="P187" s="36">
        <f>P188</f>
        <v>16189.9</v>
      </c>
      <c r="Q187" s="36">
        <f>Q188</f>
        <v>0</v>
      </c>
      <c r="R187" s="36">
        <f t="shared" ref="R187:R188" si="227">S187+T187+U187</f>
        <v>0</v>
      </c>
      <c r="S187" s="36">
        <f>S188</f>
        <v>0</v>
      </c>
      <c r="T187" s="36">
        <f>T188</f>
        <v>0</v>
      </c>
      <c r="U187" s="36">
        <f>U188</f>
        <v>0</v>
      </c>
      <c r="V187" s="37">
        <f t="shared" si="177"/>
        <v>0</v>
      </c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</row>
    <row r="188" spans="1:101" s="5" customFormat="1" ht="54.75" customHeight="1">
      <c r="A188" s="19" t="s">
        <v>95</v>
      </c>
      <c r="B188" s="39" t="s">
        <v>96</v>
      </c>
      <c r="C188" s="21" t="s">
        <v>12</v>
      </c>
      <c r="D188" s="21" t="s">
        <v>12</v>
      </c>
      <c r="E188" s="21" t="s">
        <v>12</v>
      </c>
      <c r="F188" s="22">
        <f>G188+H188+I188</f>
        <v>8645.1</v>
      </c>
      <c r="G188" s="22">
        <f>SUM(G190:G191)</f>
        <v>259.39999999999998</v>
      </c>
      <c r="H188" s="22">
        <f t="shared" ref="H188" si="228">SUM(H190:H191)</f>
        <v>8385.7000000000007</v>
      </c>
      <c r="I188" s="22">
        <f t="shared" ref="I188" si="229">SUM(I190:I191)</f>
        <v>0</v>
      </c>
      <c r="J188" s="22">
        <f>K188+L188+M188</f>
        <v>0</v>
      </c>
      <c r="K188" s="22">
        <f t="shared" ref="K188:M188" si="230">SUM(K190:K191)</f>
        <v>0</v>
      </c>
      <c r="L188" s="22">
        <f t="shared" si="230"/>
        <v>0</v>
      </c>
      <c r="M188" s="22">
        <f t="shared" si="230"/>
        <v>0</v>
      </c>
      <c r="N188" s="22">
        <f t="shared" si="226"/>
        <v>16690.599999999999</v>
      </c>
      <c r="O188" s="22">
        <f t="shared" ref="O188:T188" si="231">SUM(O190:O191)</f>
        <v>500.7</v>
      </c>
      <c r="P188" s="22">
        <f t="shared" si="231"/>
        <v>16189.9</v>
      </c>
      <c r="Q188" s="22">
        <f t="shared" si="231"/>
        <v>0</v>
      </c>
      <c r="R188" s="22">
        <f t="shared" si="227"/>
        <v>0</v>
      </c>
      <c r="S188" s="22">
        <f t="shared" si="231"/>
        <v>0</v>
      </c>
      <c r="T188" s="22">
        <f t="shared" si="231"/>
        <v>0</v>
      </c>
      <c r="U188" s="22">
        <f t="shared" ref="U188" si="232">SUM(U190:U191)</f>
        <v>0</v>
      </c>
      <c r="V188" s="29">
        <f t="shared" si="177"/>
        <v>0</v>
      </c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</row>
    <row r="189" spans="1:101" ht="18.75">
      <c r="A189" s="10"/>
      <c r="B189" s="53" t="s">
        <v>14</v>
      </c>
      <c r="C189" s="46"/>
      <c r="D189" s="46"/>
      <c r="E189" s="46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9"/>
    </row>
    <row r="190" spans="1:101" ht="77.25" customHeight="1">
      <c r="A190" s="57"/>
      <c r="B190" s="32" t="s">
        <v>97</v>
      </c>
      <c r="C190" s="26" t="s">
        <v>241</v>
      </c>
      <c r="D190" s="27" t="s">
        <v>98</v>
      </c>
      <c r="E190" s="26" t="s">
        <v>99</v>
      </c>
      <c r="F190" s="22">
        <f>G190+H190+I190</f>
        <v>0</v>
      </c>
      <c r="G190" s="58">
        <v>0</v>
      </c>
      <c r="H190" s="58">
        <v>0</v>
      </c>
      <c r="I190" s="58"/>
      <c r="J190" s="22">
        <f t="shared" ref="J190:J198" si="233">K190+L190+M190</f>
        <v>0</v>
      </c>
      <c r="K190" s="58"/>
      <c r="L190" s="58"/>
      <c r="M190" s="58"/>
      <c r="N190" s="22">
        <f t="shared" ref="N190:N198" si="234">O190+P190+Q190</f>
        <v>8593.5</v>
      </c>
      <c r="O190" s="58">
        <v>257.8</v>
      </c>
      <c r="P190" s="58">
        <v>8335.7000000000007</v>
      </c>
      <c r="Q190" s="58"/>
      <c r="R190" s="22">
        <f t="shared" ref="R190:R198" si="235">S190+T190+U190</f>
        <v>0</v>
      </c>
      <c r="S190" s="58">
        <v>0</v>
      </c>
      <c r="T190" s="58"/>
      <c r="U190" s="58"/>
      <c r="V190" s="29" t="e">
        <f t="shared" si="177"/>
        <v>#DIV/0!</v>
      </c>
    </row>
    <row r="191" spans="1:101" ht="54.75" customHeight="1">
      <c r="A191" s="57"/>
      <c r="B191" s="32" t="s">
        <v>163</v>
      </c>
      <c r="C191" s="26" t="s">
        <v>220</v>
      </c>
      <c r="D191" s="27" t="s">
        <v>87</v>
      </c>
      <c r="E191" s="26" t="s">
        <v>140</v>
      </c>
      <c r="F191" s="22">
        <f>G191+H191+I191</f>
        <v>8645.1</v>
      </c>
      <c r="G191" s="58">
        <v>259.39999999999998</v>
      </c>
      <c r="H191" s="58">
        <v>8385.7000000000007</v>
      </c>
      <c r="I191" s="58"/>
      <c r="J191" s="22">
        <f t="shared" si="233"/>
        <v>0</v>
      </c>
      <c r="K191" s="58"/>
      <c r="L191" s="58"/>
      <c r="M191" s="58"/>
      <c r="N191" s="22">
        <f t="shared" si="234"/>
        <v>8097.1</v>
      </c>
      <c r="O191" s="58">
        <v>242.9</v>
      </c>
      <c r="P191" s="58">
        <v>7854.2</v>
      </c>
      <c r="Q191" s="58"/>
      <c r="R191" s="22">
        <f t="shared" si="235"/>
        <v>0</v>
      </c>
      <c r="S191" s="58">
        <v>0</v>
      </c>
      <c r="T191" s="58"/>
      <c r="U191" s="58"/>
      <c r="V191" s="29">
        <f t="shared" si="177"/>
        <v>0</v>
      </c>
    </row>
    <row r="192" spans="1:101" ht="46.5" customHeight="1">
      <c r="A192" s="80" t="s">
        <v>322</v>
      </c>
      <c r="B192" s="49" t="s">
        <v>323</v>
      </c>
      <c r="C192" s="16" t="s">
        <v>12</v>
      </c>
      <c r="D192" s="16" t="s">
        <v>12</v>
      </c>
      <c r="E192" s="56" t="s">
        <v>12</v>
      </c>
      <c r="F192" s="36">
        <f>G192+H192+I192</f>
        <v>43057.599999999999</v>
      </c>
      <c r="G192" s="81">
        <f>G193+G196</f>
        <v>1291.8</v>
      </c>
      <c r="H192" s="81">
        <f>H193+H196</f>
        <v>41765.800000000003</v>
      </c>
      <c r="I192" s="81">
        <f t="shared" ref="I192" si="236">I193+I196</f>
        <v>0</v>
      </c>
      <c r="J192" s="36">
        <f t="shared" si="233"/>
        <v>0</v>
      </c>
      <c r="K192" s="81">
        <f>K193+K196</f>
        <v>0</v>
      </c>
      <c r="L192" s="81">
        <f t="shared" ref="L192:M192" si="237">L193+L196</f>
        <v>0</v>
      </c>
      <c r="M192" s="81">
        <f t="shared" si="237"/>
        <v>0</v>
      </c>
      <c r="N192" s="36">
        <f t="shared" si="234"/>
        <v>0</v>
      </c>
      <c r="O192" s="81">
        <f>O193+O196</f>
        <v>0</v>
      </c>
      <c r="P192" s="81">
        <f t="shared" ref="P192:Q192" si="238">P193+P196</f>
        <v>0</v>
      </c>
      <c r="Q192" s="81">
        <f t="shared" si="238"/>
        <v>0</v>
      </c>
      <c r="R192" s="36">
        <f t="shared" si="235"/>
        <v>0</v>
      </c>
      <c r="S192" s="81">
        <f>S193+S196</f>
        <v>0</v>
      </c>
      <c r="T192" s="81">
        <f t="shared" ref="T192:U192" si="239">T193+T196</f>
        <v>0</v>
      </c>
      <c r="U192" s="81">
        <f t="shared" si="239"/>
        <v>0</v>
      </c>
      <c r="V192" s="37">
        <f t="shared" si="177"/>
        <v>0</v>
      </c>
    </row>
    <row r="193" spans="1:22" ht="55.5" customHeight="1">
      <c r="A193" s="10" t="s">
        <v>324</v>
      </c>
      <c r="B193" s="39" t="s">
        <v>329</v>
      </c>
      <c r="C193" s="21" t="s">
        <v>12</v>
      </c>
      <c r="D193" s="21" t="s">
        <v>12</v>
      </c>
      <c r="E193" s="21" t="s">
        <v>12</v>
      </c>
      <c r="F193" s="22">
        <f>G193+H193+I193</f>
        <v>20403.8</v>
      </c>
      <c r="G193" s="58">
        <f>G195</f>
        <v>612.20000000000005</v>
      </c>
      <c r="H193" s="58">
        <f t="shared" ref="H193:I193" si="240">H195</f>
        <v>19791.599999999999</v>
      </c>
      <c r="I193" s="58">
        <f t="shared" si="240"/>
        <v>0</v>
      </c>
      <c r="J193" s="22">
        <f t="shared" si="233"/>
        <v>0</v>
      </c>
      <c r="K193" s="58">
        <f>K195+K198</f>
        <v>0</v>
      </c>
      <c r="L193" s="58">
        <f t="shared" ref="L193:M193" si="241">L195+L198</f>
        <v>0</v>
      </c>
      <c r="M193" s="58">
        <f t="shared" si="241"/>
        <v>0</v>
      </c>
      <c r="N193" s="22">
        <f t="shared" si="234"/>
        <v>0</v>
      </c>
      <c r="O193" s="58">
        <f>O195+O198</f>
        <v>0</v>
      </c>
      <c r="P193" s="58">
        <f t="shared" ref="P193:Q193" si="242">P195+P198</f>
        <v>0</v>
      </c>
      <c r="Q193" s="58">
        <f t="shared" si="242"/>
        <v>0</v>
      </c>
      <c r="R193" s="22">
        <f t="shared" si="235"/>
        <v>0</v>
      </c>
      <c r="S193" s="58">
        <f>S195+S198</f>
        <v>0</v>
      </c>
      <c r="T193" s="58">
        <f t="shared" ref="T193:U193" si="243">T195+T198</f>
        <v>0</v>
      </c>
      <c r="U193" s="58">
        <f t="shared" si="243"/>
        <v>0</v>
      </c>
      <c r="V193" s="29">
        <f t="shared" si="177"/>
        <v>0</v>
      </c>
    </row>
    <row r="194" spans="1:22" ht="17.25" customHeight="1">
      <c r="A194" s="10"/>
      <c r="B194" s="53" t="s">
        <v>14</v>
      </c>
      <c r="C194" s="28"/>
      <c r="D194" s="28"/>
      <c r="E194" s="79"/>
      <c r="F194" s="22"/>
      <c r="G194" s="58"/>
      <c r="H194" s="58"/>
      <c r="I194" s="58"/>
      <c r="J194" s="22"/>
      <c r="K194" s="58"/>
      <c r="L194" s="58"/>
      <c r="M194" s="58"/>
      <c r="N194" s="22"/>
      <c r="O194" s="58"/>
      <c r="P194" s="58"/>
      <c r="Q194" s="58"/>
      <c r="R194" s="22"/>
      <c r="S194" s="58"/>
      <c r="T194" s="58"/>
      <c r="U194" s="58"/>
      <c r="V194" s="29"/>
    </row>
    <row r="195" spans="1:22" ht="54.75" customHeight="1">
      <c r="A195" s="10"/>
      <c r="B195" s="53" t="s">
        <v>326</v>
      </c>
      <c r="C195" s="65" t="s">
        <v>199</v>
      </c>
      <c r="D195" s="65" t="s">
        <v>57</v>
      </c>
      <c r="E195" s="82" t="s">
        <v>325</v>
      </c>
      <c r="F195" s="22">
        <f t="shared" ref="F195:F198" si="244">G195+H195+I195</f>
        <v>20403.8</v>
      </c>
      <c r="G195" s="58">
        <v>612.20000000000005</v>
      </c>
      <c r="H195" s="58">
        <v>19791.599999999999</v>
      </c>
      <c r="I195" s="58"/>
      <c r="J195" s="22">
        <f t="shared" si="233"/>
        <v>0</v>
      </c>
      <c r="K195" s="58"/>
      <c r="L195" s="58"/>
      <c r="M195" s="58"/>
      <c r="N195" s="22">
        <f t="shared" si="234"/>
        <v>0</v>
      </c>
      <c r="O195" s="58">
        <v>0</v>
      </c>
      <c r="P195" s="58"/>
      <c r="Q195" s="58"/>
      <c r="R195" s="22">
        <f t="shared" si="235"/>
        <v>0</v>
      </c>
      <c r="S195" s="58"/>
      <c r="T195" s="58"/>
      <c r="U195" s="58"/>
      <c r="V195" s="29">
        <f t="shared" si="177"/>
        <v>0</v>
      </c>
    </row>
    <row r="196" spans="1:22" ht="54.75" customHeight="1">
      <c r="A196" s="10" t="s">
        <v>330</v>
      </c>
      <c r="B196" s="20" t="s">
        <v>331</v>
      </c>
      <c r="C196" s="21" t="s">
        <v>12</v>
      </c>
      <c r="D196" s="21" t="s">
        <v>12</v>
      </c>
      <c r="E196" s="21" t="s">
        <v>12</v>
      </c>
      <c r="F196" s="22">
        <f t="shared" si="244"/>
        <v>22653.8</v>
      </c>
      <c r="G196" s="58">
        <f>G198</f>
        <v>679.6</v>
      </c>
      <c r="H196" s="58">
        <f t="shared" ref="H196:I196" si="245">H198</f>
        <v>21974.2</v>
      </c>
      <c r="I196" s="58">
        <f t="shared" si="245"/>
        <v>0</v>
      </c>
      <c r="J196" s="22">
        <f t="shared" si="233"/>
        <v>0</v>
      </c>
      <c r="K196" s="58">
        <f>K198</f>
        <v>0</v>
      </c>
      <c r="L196" s="58">
        <f t="shared" ref="L196:M196" si="246">L198</f>
        <v>0</v>
      </c>
      <c r="M196" s="58">
        <f t="shared" si="246"/>
        <v>0</v>
      </c>
      <c r="N196" s="22">
        <f t="shared" si="234"/>
        <v>0</v>
      </c>
      <c r="O196" s="58">
        <f>O198</f>
        <v>0</v>
      </c>
      <c r="P196" s="58">
        <f t="shared" ref="P196:Q196" si="247">P198</f>
        <v>0</v>
      </c>
      <c r="Q196" s="58">
        <f t="shared" si="247"/>
        <v>0</v>
      </c>
      <c r="R196" s="22">
        <f t="shared" si="235"/>
        <v>0</v>
      </c>
      <c r="S196" s="58">
        <f>S198</f>
        <v>0</v>
      </c>
      <c r="T196" s="58">
        <f t="shared" ref="T196:U196" si="248">T198</f>
        <v>0</v>
      </c>
      <c r="U196" s="58">
        <f t="shared" si="248"/>
        <v>0</v>
      </c>
      <c r="V196" s="29">
        <f t="shared" si="177"/>
        <v>0</v>
      </c>
    </row>
    <row r="197" spans="1:22" ht="18" customHeight="1">
      <c r="A197" s="10"/>
      <c r="B197" s="53" t="s">
        <v>14</v>
      </c>
      <c r="C197" s="65"/>
      <c r="D197" s="65"/>
      <c r="E197" s="82"/>
      <c r="F197" s="22"/>
      <c r="G197" s="58"/>
      <c r="H197" s="58"/>
      <c r="I197" s="58"/>
      <c r="J197" s="22"/>
      <c r="K197" s="58"/>
      <c r="L197" s="58"/>
      <c r="M197" s="58"/>
      <c r="N197" s="22"/>
      <c r="O197" s="58"/>
      <c r="P197" s="58"/>
      <c r="Q197" s="58"/>
      <c r="R197" s="22"/>
      <c r="S197" s="58"/>
      <c r="T197" s="58"/>
      <c r="U197" s="58"/>
      <c r="V197" s="29"/>
    </row>
    <row r="198" spans="1:22" ht="54.75" customHeight="1">
      <c r="A198" s="10"/>
      <c r="B198" s="53" t="s">
        <v>328</v>
      </c>
      <c r="C198" s="65" t="s">
        <v>212</v>
      </c>
      <c r="D198" s="68" t="s">
        <v>78</v>
      </c>
      <c r="E198" s="82" t="s">
        <v>327</v>
      </c>
      <c r="F198" s="22">
        <f t="shared" si="244"/>
        <v>22653.8</v>
      </c>
      <c r="G198" s="58">
        <v>679.61</v>
      </c>
      <c r="H198" s="58">
        <v>21974.2</v>
      </c>
      <c r="I198" s="58"/>
      <c r="J198" s="22">
        <f t="shared" si="233"/>
        <v>0</v>
      </c>
      <c r="K198" s="58"/>
      <c r="L198" s="58"/>
      <c r="M198" s="58"/>
      <c r="N198" s="22">
        <f t="shared" si="234"/>
        <v>0</v>
      </c>
      <c r="O198" s="58">
        <v>0</v>
      </c>
      <c r="P198" s="58"/>
      <c r="Q198" s="58"/>
      <c r="R198" s="22">
        <f t="shared" si="235"/>
        <v>0</v>
      </c>
      <c r="S198" s="58"/>
      <c r="T198" s="58"/>
      <c r="U198" s="58"/>
      <c r="V198" s="29">
        <f t="shared" si="177"/>
        <v>0</v>
      </c>
    </row>
    <row r="199" spans="1:22">
      <c r="B199" s="3" t="s">
        <v>242</v>
      </c>
    </row>
    <row r="200" spans="1:22" ht="16.5" customHeight="1">
      <c r="B200" s="3" t="s">
        <v>141</v>
      </c>
    </row>
    <row r="201" spans="1:22">
      <c r="B201" s="64"/>
      <c r="V201" s="1"/>
    </row>
    <row r="202" spans="1:22">
      <c r="V202" s="1"/>
    </row>
    <row r="203" spans="1:22" ht="22.15" customHeight="1">
      <c r="V203" s="1"/>
    </row>
    <row r="204" spans="1:22" ht="22.15" customHeight="1">
      <c r="V204" s="1"/>
    </row>
    <row r="205" spans="1:22" ht="22.15" customHeight="1">
      <c r="V205" s="1"/>
    </row>
    <row r="206" spans="1:22" ht="22.15" customHeight="1">
      <c r="V206" s="1"/>
    </row>
    <row r="207" spans="1:22" ht="21" customHeight="1">
      <c r="V207" s="1"/>
    </row>
    <row r="208" spans="1:22" ht="21" customHeight="1">
      <c r="V208" s="1"/>
    </row>
    <row r="209" spans="22:22" ht="21" customHeight="1">
      <c r="V209" s="1"/>
    </row>
    <row r="210" spans="22:22" ht="21" customHeight="1">
      <c r="V210" s="1"/>
    </row>
    <row r="211" spans="22:22" ht="17.45" customHeight="1">
      <c r="V211" s="1"/>
    </row>
    <row r="212" spans="22:22" ht="16.149999999999999" customHeight="1">
      <c r="V212" s="1"/>
    </row>
    <row r="213" spans="22:22" ht="17.45" customHeight="1">
      <c r="V213" s="1"/>
    </row>
    <row r="214" spans="22:22" ht="20.45" customHeight="1">
      <c r="V214" s="1"/>
    </row>
    <row r="215" spans="22:22" ht="16.149999999999999" customHeight="1">
      <c r="V215" s="1"/>
    </row>
    <row r="216" spans="22:22" ht="17.45" customHeight="1">
      <c r="V216" s="1"/>
    </row>
    <row r="217" spans="22:22" ht="17.45" customHeight="1">
      <c r="V217" s="1"/>
    </row>
    <row r="218" spans="22:22">
      <c r="V218" s="1"/>
    </row>
    <row r="219" spans="22:22">
      <c r="V219" s="1"/>
    </row>
    <row r="220" spans="22:22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1" max="37" man="1"/>
    <brk id="105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2023-07-20T05:16:28Z</cp:lastPrinted>
  <dcterms:created xsi:type="dcterms:W3CDTF">2006-09-28T05:33:49Z</dcterms:created>
  <dcterms:modified xsi:type="dcterms:W3CDTF">2023-08-08T08:45:08Z</dcterms:modified>
</cp:coreProperties>
</file>