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revisions/revisionLog1.xml" ContentType="application/vnd.openxmlformats-officedocument.spreadsheetml.revisionLog+xml"/>
  <Override PartName="/xl/revisions/revisionLog1111.xml" ContentType="application/vnd.openxmlformats-officedocument.spreadsheetml.revisionLog+xml"/>
  <Override PartName="/xl/revisions/revisionLog12111.xml" ContentType="application/vnd.openxmlformats-officedocument.spreadsheetml.revisionLog+xml"/>
  <Override PartName="/xl/theme/theme1.xml" ContentType="application/vnd.openxmlformats-officedocument.theme+xml"/>
  <Override PartName="/xl/styles.xml" ContentType="application/vnd.openxmlformats-officedocument.spreadsheetml.styles+xml"/>
  <Override PartName="/xl/revisions/userNames.xml" ContentType="application/vnd.openxmlformats-officedocument.spreadsheetml.userNames+xml"/>
  <Default Extension="rels" ContentType="application/vnd.openxmlformats-package.relationships+xml"/>
  <Override PartName="/xl/revisions/revisionLog121111.xml" ContentType="application/vnd.openxmlformats-officedocument.spreadsheetml.revisionLog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revisions/revisionLog121.xml" ContentType="application/vnd.openxmlformats-officedocument.spreadsheetml.revisionLog+xml"/>
  <Override PartName="/xl/revisions/revisionLog131.xml" ContentType="application/vnd.openxmlformats-officedocument.spreadsheetml.revisionLog+xml"/>
  <Override PartName="/xl/revisions/revisionLog141.xml" ContentType="application/vnd.openxmlformats-officedocument.spreadsheetml.revisionLog+xml"/>
  <Override PartName="/xl/worksheets/sheet2.xml" ContentType="application/vnd.openxmlformats-officedocument.spreadsheetml.worksheet+xml"/>
  <Override PartName="/xl/revisions/revisionHeaders.xml" ContentType="application/vnd.openxmlformats-officedocument.spreadsheetml.revisionHeaders+xml"/>
  <Override PartName="/xl/revisions/revisionLog111.xml" ContentType="application/vnd.openxmlformats-officedocument.spreadsheetml.revisionLog+xml"/>
  <Override PartName="/xl/revisions/revisionLog1211.xml" ContentType="application/vnd.openxmlformats-officedocument.spreadsheetml.revisionLog+xml"/>
  <Override PartName="/xl/revisions/revisionLog14.xml" ContentType="application/vnd.openxmlformats-officedocument.spreadsheetml.revisionLo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revisions/revisionLog12.xml" ContentType="application/vnd.openxmlformats-officedocument.spreadsheetml.revisionLog+xml"/>
  <Override PartName="/xl/revisions/revisionLog13.xml" ContentType="application/vnd.openxmlformats-officedocument.spreadsheetml.revisionLog+xml"/>
  <Override PartName="/xl/sharedStrings.xml" ContentType="application/vnd.openxmlformats-officedocument.spreadsheetml.sharedStrings+xml"/>
  <Override PartName="/xl/revisions/revisionLog11.xml" ContentType="application/vnd.openxmlformats-officedocument.spreadsheetml.revisionLog+xml"/>
  <Override PartName="/docProps/core.xml" ContentType="application/vnd.openxmlformats-package.core-properties+xml"/>
  <Override PartName="/xl/revisions/revisionLog11111.xml" ContentType="application/vnd.openxmlformats-officedocument.spreadsheetml.revisionLo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50" yWindow="-30" windowWidth="15705" windowHeight="12690"/>
  </bookViews>
  <sheets>
    <sheet name="Лист1" sheetId="1" r:id="rId1"/>
    <sheet name="Лист2" sheetId="2" r:id="rId2"/>
  </sheets>
  <definedNames>
    <definedName name="_xlnm._FilterDatabase" localSheetId="0" hidden="1">Лист1!$E$15:$E$195</definedName>
    <definedName name="Z_77984228_E82F_4F8D_9DE5_B74C2AD346E6_.wvu.Cols" localSheetId="1" hidden="1">Лист2!$F:$G</definedName>
    <definedName name="Z_77984228_E82F_4F8D_9DE5_B74C2AD346E6_.wvu.FilterData" localSheetId="0" hidden="1">Лист1!$E$15:$E$195</definedName>
    <definedName name="Z_77984228_E82F_4F8D_9DE5_B74C2AD346E6_.wvu.PrintArea" localSheetId="0" hidden="1">Лист1!$A$5:$V$195</definedName>
    <definedName name="Z_77984228_E82F_4F8D_9DE5_B74C2AD346E6_.wvu.PrintArea" localSheetId="1" hidden="1">Лист2!$A$1:$O$19</definedName>
    <definedName name="Z_77984228_E82F_4F8D_9DE5_B74C2AD346E6_.wvu.PrintTitles" localSheetId="0" hidden="1">Лист1!$8:$11</definedName>
    <definedName name="Z_8DBC8541_9868_41A7_9A9F_A27FC80CBA37_.wvu.Cols" localSheetId="1" hidden="1">Лист2!$F:$G</definedName>
    <definedName name="Z_8DBC8541_9868_41A7_9A9F_A27FC80CBA37_.wvu.FilterData" localSheetId="0" hidden="1">Лист1!$E$15:$E$195</definedName>
    <definedName name="Z_8DBC8541_9868_41A7_9A9F_A27FC80CBA37_.wvu.PrintArea" localSheetId="0" hidden="1">Лист1!$A$5:$V$195</definedName>
    <definedName name="Z_8DBC8541_9868_41A7_9A9F_A27FC80CBA37_.wvu.PrintArea" localSheetId="1" hidden="1">Лист2!$A$1:$O$19</definedName>
    <definedName name="Z_8DBC8541_9868_41A7_9A9F_A27FC80CBA37_.wvu.PrintTitles" localSheetId="0" hidden="1">Лист1!$8:$11</definedName>
    <definedName name="Z_BABD61A3_6A51_407B_8C81_60ED34B253AA_.wvu.Cols" localSheetId="1" hidden="1">Лист2!$F:$G</definedName>
    <definedName name="Z_BABD61A3_6A51_407B_8C81_60ED34B253AA_.wvu.FilterData" localSheetId="0" hidden="1">Лист1!$E$15:$E$195</definedName>
    <definedName name="Z_BABD61A3_6A51_407B_8C81_60ED34B253AA_.wvu.PrintArea" localSheetId="0" hidden="1">Лист1!$A$5:$V$195</definedName>
    <definedName name="Z_BABD61A3_6A51_407B_8C81_60ED34B253AA_.wvu.PrintArea" localSheetId="1" hidden="1">Лист2!$A$1:$O$19</definedName>
    <definedName name="Z_BABD61A3_6A51_407B_8C81_60ED34B253AA_.wvu.PrintTitles" localSheetId="0" hidden="1">Лист1!$8:$11</definedName>
    <definedName name="Z_BABD61A3_6A51_407B_8C81_60ED34B253AA_.wvu.Rows" localSheetId="0" hidden="1">Лист1!$158:$159</definedName>
    <definedName name="Z_CFE875CB_1045_45F7_825E_02100661E885_.wvu.Cols" localSheetId="1" hidden="1">Лист2!$F:$G</definedName>
    <definedName name="Z_CFE875CB_1045_45F7_825E_02100661E885_.wvu.FilterData" localSheetId="0" hidden="1">Лист1!$A$11:$V$195</definedName>
    <definedName name="Z_CFE875CB_1045_45F7_825E_02100661E885_.wvu.PrintArea" localSheetId="0" hidden="1">Лист1!$A$5:$V$195</definedName>
    <definedName name="Z_CFE875CB_1045_45F7_825E_02100661E885_.wvu.PrintArea" localSheetId="1" hidden="1">Лист2!$A$1:$O$19</definedName>
    <definedName name="Z_CFE875CB_1045_45F7_825E_02100661E885_.wvu.PrintTitles" localSheetId="0" hidden="1">Лист1!$8:$11</definedName>
    <definedName name="Z_FE09AB06_1ECE_4486_BCA1_E9D85830708B_.wvu.Cols" localSheetId="0" hidden="1">Лист1!$J:$M,Лист1!$V:$V</definedName>
    <definedName name="Z_FE09AB06_1ECE_4486_BCA1_E9D85830708B_.wvu.Cols" localSheetId="1" hidden="1">Лист2!$F:$G</definedName>
    <definedName name="Z_FE09AB06_1ECE_4486_BCA1_E9D85830708B_.wvu.FilterData" localSheetId="0" hidden="1">Лист1!$E$15:$E$195</definedName>
    <definedName name="Z_FE09AB06_1ECE_4486_BCA1_E9D85830708B_.wvu.PrintArea" localSheetId="0" hidden="1">Лист1!$A$1:$V$195</definedName>
    <definedName name="Z_FE09AB06_1ECE_4486_BCA1_E9D85830708B_.wvu.PrintArea" localSheetId="1" hidden="1">Лист2!$A$1:$O$19</definedName>
    <definedName name="Z_FE09AB06_1ECE_4486_BCA1_E9D85830708B_.wvu.PrintTitles" localSheetId="0" hidden="1">Лист1!$8:$11</definedName>
    <definedName name="Z_FE09AB06_1ECE_4486_BCA1_E9D85830708B_.wvu.Rows" localSheetId="0" hidden="1">Лист1!$1:$4,Лист1!$157:$159</definedName>
    <definedName name="_xlnm.Print_Titles" localSheetId="0">Лист1!$8:$11</definedName>
    <definedName name="_xlnm.Print_Area" localSheetId="0">Лист1!$A$5:$V$195</definedName>
    <definedName name="_xlnm.Print_Area" localSheetId="1">Лист2!$A$1:$O$19</definedName>
  </definedNames>
  <calcPr calcId="125725" fullPrecision="0"/>
  <customWorkbookViews>
    <customWorkbookView name="pvn - Личное представление" guid="{BABD61A3-6A51-407B-8C81-60ED34B253AA}" mergeInterval="0" personalView="1" maximized="1" xWindow="1" yWindow="1" windowWidth="1916" windowHeight="846" activeSheetId="1"/>
    <customWorkbookView name="nma - Личное представление" guid="{FE09AB06-1ECE-4486-BCA1-E9D85830708B}" mergeInterval="0" personalView="1" xWindow="-35" yWindow="316" windowWidth="1148" windowHeight="787" activeSheetId="1"/>
    <customWorkbookView name="sgl - Личное представление" guid="{CFE875CB-1045-45F7-825E-02100661E885}" mergeInterval="0" personalView="1" maximized="1" xWindow="1" yWindow="1" windowWidth="1916" windowHeight="777" activeSheetId="1"/>
    <customWorkbookView name="gmp - Личное представление" guid="{8DBC8541-9868-41A7-9A9F-A27FC80CBA37}" mergeInterval="0" personalView="1" maximized="1" xWindow="1" yWindow="1" windowWidth="1916" windowHeight="845" activeSheetId="1"/>
    <customWorkbookView name="cev - Личное представление" guid="{77984228-E82F-4F8D-9DE5-B74C2AD346E6}" mergeInterval="0" personalView="1" maximized="1" xWindow="1" yWindow="1" windowWidth="1916" windowHeight="800" activeSheetId="1"/>
  </customWorkbookViews>
</workbook>
</file>

<file path=xl/calcChain.xml><?xml version="1.0" encoding="utf-8"?>
<calcChain xmlns="http://schemas.openxmlformats.org/spreadsheetml/2006/main">
  <c r="G62" i="1"/>
  <c r="H62"/>
  <c r="M62"/>
  <c r="L62"/>
  <c r="K62"/>
  <c r="O112"/>
  <c r="T112"/>
  <c r="U112"/>
  <c r="S112"/>
  <c r="N116"/>
  <c r="R116"/>
  <c r="P112"/>
  <c r="Q112"/>
  <c r="L112"/>
  <c r="M112"/>
  <c r="K112"/>
  <c r="I112"/>
  <c r="H112"/>
  <c r="G112"/>
  <c r="J116"/>
  <c r="F116"/>
  <c r="V49"/>
  <c r="K45"/>
  <c r="L45"/>
  <c r="M45"/>
  <c r="O45"/>
  <c r="P45"/>
  <c r="Q45"/>
  <c r="S45"/>
  <c r="T45"/>
  <c r="U45"/>
  <c r="J49"/>
  <c r="I45"/>
  <c r="H45"/>
  <c r="G45"/>
  <c r="F45" s="1"/>
  <c r="F49"/>
  <c r="G15"/>
  <c r="R18"/>
  <c r="N18"/>
  <c r="J18"/>
  <c r="F18"/>
  <c r="P138"/>
  <c r="H138"/>
  <c r="L138"/>
  <c r="V18" l="1"/>
  <c r="J112"/>
  <c r="H188"/>
  <c r="I188"/>
  <c r="G188"/>
  <c r="T191"/>
  <c r="U191"/>
  <c r="S191"/>
  <c r="P191"/>
  <c r="Q191"/>
  <c r="O191"/>
  <c r="L191"/>
  <c r="M191"/>
  <c r="K191"/>
  <c r="J193"/>
  <c r="H191"/>
  <c r="I191"/>
  <c r="G191"/>
  <c r="F193"/>
  <c r="M104"/>
  <c r="L104"/>
  <c r="K104"/>
  <c r="L96"/>
  <c r="H96"/>
  <c r="T188"/>
  <c r="U188"/>
  <c r="S188"/>
  <c r="P188"/>
  <c r="Q188"/>
  <c r="O188"/>
  <c r="L188"/>
  <c r="M188"/>
  <c r="K188"/>
  <c r="N193"/>
  <c r="R193"/>
  <c r="O78"/>
  <c r="K78"/>
  <c r="R190"/>
  <c r="N190"/>
  <c r="J190"/>
  <c r="G183"/>
  <c r="G182" s="1"/>
  <c r="F190"/>
  <c r="F186"/>
  <c r="F185"/>
  <c r="M187" l="1"/>
  <c r="P187"/>
  <c r="O187"/>
  <c r="U187"/>
  <c r="L187"/>
  <c r="S187"/>
  <c r="H187"/>
  <c r="Q187"/>
  <c r="K187"/>
  <c r="T187"/>
  <c r="G187"/>
  <c r="I187"/>
  <c r="J191"/>
  <c r="R191"/>
  <c r="N191"/>
  <c r="F191"/>
  <c r="V193"/>
  <c r="V190"/>
  <c r="N188"/>
  <c r="F188"/>
  <c r="R188"/>
  <c r="J188"/>
  <c r="L92"/>
  <c r="M92"/>
  <c r="K92"/>
  <c r="J92"/>
  <c r="I96"/>
  <c r="I62"/>
  <c r="R65"/>
  <c r="N65"/>
  <c r="J65"/>
  <c r="F65"/>
  <c r="J187" l="1"/>
  <c r="N187"/>
  <c r="R187"/>
  <c r="F187"/>
  <c r="V191"/>
  <c r="V65"/>
  <c r="V188"/>
  <c r="O100"/>
  <c r="K100"/>
  <c r="H100"/>
  <c r="G100"/>
  <c r="G138"/>
  <c r="R144"/>
  <c r="N144"/>
  <c r="J143"/>
  <c r="J144"/>
  <c r="F144"/>
  <c r="R48"/>
  <c r="N48"/>
  <c r="J48"/>
  <c r="J47"/>
  <c r="J45" s="1"/>
  <c r="F48"/>
  <c r="P122"/>
  <c r="L122"/>
  <c r="I122"/>
  <c r="H122"/>
  <c r="V187" l="1"/>
  <c r="V48"/>
  <c r="V144"/>
  <c r="F100"/>
  <c r="S62"/>
  <c r="O62"/>
  <c r="J64"/>
  <c r="J66"/>
  <c r="J67"/>
  <c r="J68"/>
  <c r="J69"/>
  <c r="J70"/>
  <c r="J71"/>
  <c r="J72"/>
  <c r="J73"/>
  <c r="R72"/>
  <c r="N72"/>
  <c r="F72"/>
  <c r="T177"/>
  <c r="U177"/>
  <c r="S177"/>
  <c r="R181"/>
  <c r="P177"/>
  <c r="Q177"/>
  <c r="O177"/>
  <c r="L177"/>
  <c r="M177"/>
  <c r="K177"/>
  <c r="H177"/>
  <c r="I177"/>
  <c r="G177"/>
  <c r="N181"/>
  <c r="J181"/>
  <c r="F181"/>
  <c r="L15"/>
  <c r="M15"/>
  <c r="K15"/>
  <c r="V45" l="1"/>
  <c r="V181"/>
  <c r="V72"/>
  <c r="R177"/>
  <c r="J177"/>
  <c r="L33"/>
  <c r="M33"/>
  <c r="K33"/>
  <c r="J34"/>
  <c r="J35"/>
  <c r="J31"/>
  <c r="J32"/>
  <c r="K29"/>
  <c r="J24"/>
  <c r="J25"/>
  <c r="J26"/>
  <c r="J27"/>
  <c r="J28"/>
  <c r="J23"/>
  <c r="F23"/>
  <c r="L21"/>
  <c r="M21"/>
  <c r="K21"/>
  <c r="J19"/>
  <c r="J20"/>
  <c r="J17"/>
  <c r="F17"/>
  <c r="J15"/>
  <c r="V23" l="1"/>
  <c r="V17"/>
  <c r="J21"/>
  <c r="J33"/>
  <c r="K13"/>
  <c r="K37"/>
  <c r="J107"/>
  <c r="J106"/>
  <c r="F106"/>
  <c r="L117"/>
  <c r="M117"/>
  <c r="K117"/>
  <c r="V106" l="1"/>
  <c r="J119"/>
  <c r="J120"/>
  <c r="J114"/>
  <c r="J117"/>
  <c r="I117"/>
  <c r="R102" l="1"/>
  <c r="N102"/>
  <c r="F102"/>
  <c r="V102" s="1"/>
  <c r="T15"/>
  <c r="U15"/>
  <c r="S15"/>
  <c r="P15"/>
  <c r="Q15"/>
  <c r="O15"/>
  <c r="H15"/>
  <c r="R17"/>
  <c r="N17"/>
  <c r="T21"/>
  <c r="U21"/>
  <c r="S21"/>
  <c r="P21"/>
  <c r="Q21"/>
  <c r="O21"/>
  <c r="H21"/>
  <c r="I21"/>
  <c r="G21"/>
  <c r="I15"/>
  <c r="T138"/>
  <c r="U138"/>
  <c r="S138"/>
  <c r="Q138"/>
  <c r="O138"/>
  <c r="I138"/>
  <c r="R140"/>
  <c r="N140"/>
  <c r="F140"/>
  <c r="V140" s="1"/>
  <c r="T127"/>
  <c r="U127"/>
  <c r="S127"/>
  <c r="P127"/>
  <c r="Q127"/>
  <c r="O127"/>
  <c r="H127"/>
  <c r="I127"/>
  <c r="K127"/>
  <c r="L127"/>
  <c r="M127"/>
  <c r="G127"/>
  <c r="F129"/>
  <c r="V129" s="1"/>
  <c r="N129"/>
  <c r="R129"/>
  <c r="T122"/>
  <c r="U122"/>
  <c r="S122"/>
  <c r="Q122"/>
  <c r="O122"/>
  <c r="G122"/>
  <c r="N124"/>
  <c r="F124"/>
  <c r="V124" s="1"/>
  <c r="U117"/>
  <c r="T117"/>
  <c r="S117"/>
  <c r="Q117"/>
  <c r="P117"/>
  <c r="O117"/>
  <c r="R120"/>
  <c r="R119"/>
  <c r="N120"/>
  <c r="N119"/>
  <c r="G117"/>
  <c r="H117"/>
  <c r="F120"/>
  <c r="V120" s="1"/>
  <c r="F119"/>
  <c r="V119" s="1"/>
  <c r="T100"/>
  <c r="U100"/>
  <c r="S100"/>
  <c r="P100"/>
  <c r="Q100"/>
  <c r="T96"/>
  <c r="U96"/>
  <c r="S96"/>
  <c r="P96"/>
  <c r="Q96"/>
  <c r="O96"/>
  <c r="G96"/>
  <c r="R98"/>
  <c r="N98"/>
  <c r="F98"/>
  <c r="V98" s="1"/>
  <c r="H33"/>
  <c r="I33"/>
  <c r="G33"/>
  <c r="P33"/>
  <c r="Q33"/>
  <c r="O33"/>
  <c r="T33"/>
  <c r="U33"/>
  <c r="S33"/>
  <c r="R35"/>
  <c r="N35"/>
  <c r="F35"/>
  <c r="V35" s="1"/>
  <c r="R150"/>
  <c r="N150"/>
  <c r="F150"/>
  <c r="V150" s="1"/>
  <c r="R147"/>
  <c r="R148"/>
  <c r="N148"/>
  <c r="N147"/>
  <c r="F147"/>
  <c r="V147" s="1"/>
  <c r="F148"/>
  <c r="V148" s="1"/>
  <c r="R143"/>
  <c r="F143"/>
  <c r="V143" s="1"/>
  <c r="N143"/>
  <c r="F145"/>
  <c r="J145"/>
  <c r="N145"/>
  <c r="R145"/>
  <c r="T131"/>
  <c r="U131"/>
  <c r="S131"/>
  <c r="P131"/>
  <c r="Q131"/>
  <c r="O131"/>
  <c r="H131"/>
  <c r="I131"/>
  <c r="G131"/>
  <c r="R133"/>
  <c r="N133"/>
  <c r="F133"/>
  <c r="V133" s="1"/>
  <c r="R114"/>
  <c r="N114"/>
  <c r="F114"/>
  <c r="V114" s="1"/>
  <c r="F115"/>
  <c r="J115"/>
  <c r="N115"/>
  <c r="R115"/>
  <c r="S104"/>
  <c r="P104"/>
  <c r="Q104"/>
  <c r="O104"/>
  <c r="H104"/>
  <c r="I104"/>
  <c r="G104"/>
  <c r="R107"/>
  <c r="N107"/>
  <c r="F107"/>
  <c r="V107" s="1"/>
  <c r="T62"/>
  <c r="U62"/>
  <c r="P62"/>
  <c r="Q62"/>
  <c r="R73"/>
  <c r="N73"/>
  <c r="F73"/>
  <c r="V73" s="1"/>
  <c r="R82"/>
  <c r="R83"/>
  <c r="R84"/>
  <c r="N82"/>
  <c r="N83"/>
  <c r="N84"/>
  <c r="F82"/>
  <c r="V82" s="1"/>
  <c r="F83"/>
  <c r="V83" s="1"/>
  <c r="F84"/>
  <c r="V84" s="1"/>
  <c r="H78"/>
  <c r="I78"/>
  <c r="G78"/>
  <c r="P78"/>
  <c r="Q78"/>
  <c r="T78"/>
  <c r="S78"/>
  <c r="R80"/>
  <c r="F80"/>
  <c r="V80" s="1"/>
  <c r="N80"/>
  <c r="R77"/>
  <c r="N77"/>
  <c r="F77"/>
  <c r="V77" s="1"/>
  <c r="R70"/>
  <c r="N70"/>
  <c r="F70"/>
  <c r="V70" s="1"/>
  <c r="R67"/>
  <c r="N67"/>
  <c r="F67"/>
  <c r="V67" s="1"/>
  <c r="R66"/>
  <c r="N66"/>
  <c r="F66"/>
  <c r="V66" s="1"/>
  <c r="R19"/>
  <c r="R20"/>
  <c r="N19"/>
  <c r="N20"/>
  <c r="F19"/>
  <c r="V19" s="1"/>
  <c r="F20"/>
  <c r="V20" s="1"/>
  <c r="M96"/>
  <c r="L103"/>
  <c r="L100" s="1"/>
  <c r="M103"/>
  <c r="U104"/>
  <c r="T104"/>
  <c r="S89"/>
  <c r="T89"/>
  <c r="O89"/>
  <c r="P89"/>
  <c r="O37"/>
  <c r="P37"/>
  <c r="S37"/>
  <c r="T37"/>
  <c r="L37"/>
  <c r="M37"/>
  <c r="F15" l="1"/>
  <c r="H95"/>
  <c r="V115"/>
  <c r="V145"/>
  <c r="J100"/>
  <c r="V100" s="1"/>
  <c r="F104"/>
  <c r="I95"/>
  <c r="F21"/>
  <c r="V21" s="1"/>
  <c r="N21"/>
  <c r="R33"/>
  <c r="R21"/>
  <c r="F117"/>
  <c r="V117" s="1"/>
  <c r="R117"/>
  <c r="N117"/>
  <c r="F33"/>
  <c r="V33" s="1"/>
  <c r="N33"/>
  <c r="J99"/>
  <c r="J103"/>
  <c r="J37"/>
  <c r="L109"/>
  <c r="L108" s="1"/>
  <c r="M122" l="1"/>
  <c r="K138" l="1"/>
  <c r="M138"/>
  <c r="R126" l="1"/>
  <c r="N126"/>
  <c r="J126"/>
  <c r="F126"/>
  <c r="V126" l="1"/>
  <c r="P168"/>
  <c r="O168"/>
  <c r="L168"/>
  <c r="M168"/>
  <c r="K168"/>
  <c r="F60"/>
  <c r="V60" s="1"/>
  <c r="N60"/>
  <c r="R60"/>
  <c r="F71" l="1"/>
  <c r="V71" s="1"/>
  <c r="N71"/>
  <c r="R71"/>
  <c r="G53"/>
  <c r="L50" l="1"/>
  <c r="K50"/>
  <c r="G50"/>
  <c r="Q168" l="1"/>
  <c r="T168"/>
  <c r="U168"/>
  <c r="S168"/>
  <c r="R170"/>
  <c r="R171"/>
  <c r="R172"/>
  <c r="R173"/>
  <c r="R174"/>
  <c r="N170"/>
  <c r="N171"/>
  <c r="N172"/>
  <c r="N173"/>
  <c r="N174"/>
  <c r="J170"/>
  <c r="J171"/>
  <c r="J172"/>
  <c r="J173"/>
  <c r="J174"/>
  <c r="H168"/>
  <c r="I168"/>
  <c r="G168"/>
  <c r="F170"/>
  <c r="F171"/>
  <c r="F172"/>
  <c r="F173"/>
  <c r="F174"/>
  <c r="G161"/>
  <c r="T157"/>
  <c r="U157"/>
  <c r="S157"/>
  <c r="P157"/>
  <c r="Q157"/>
  <c r="O157"/>
  <c r="L157"/>
  <c r="M157"/>
  <c r="K157"/>
  <c r="H157"/>
  <c r="I157"/>
  <c r="G157"/>
  <c r="R159"/>
  <c r="N159"/>
  <c r="J159"/>
  <c r="F159"/>
  <c r="R141"/>
  <c r="N141"/>
  <c r="J141"/>
  <c r="F141"/>
  <c r="K122"/>
  <c r="J122" s="1"/>
  <c r="N135"/>
  <c r="R135"/>
  <c r="J135"/>
  <c r="F135"/>
  <c r="R125"/>
  <c r="N125"/>
  <c r="J125"/>
  <c r="F125"/>
  <c r="T109"/>
  <c r="T108" s="1"/>
  <c r="U109"/>
  <c r="U108" s="1"/>
  <c r="S109"/>
  <c r="S108" s="1"/>
  <c r="P109"/>
  <c r="P108" s="1"/>
  <c r="Q109"/>
  <c r="Q108" s="1"/>
  <c r="O109"/>
  <c r="O108" s="1"/>
  <c r="R111"/>
  <c r="M109"/>
  <c r="K109"/>
  <c r="K108" s="1"/>
  <c r="H109"/>
  <c r="H108" s="1"/>
  <c r="I109"/>
  <c r="I108" s="1"/>
  <c r="G109"/>
  <c r="G108" s="1"/>
  <c r="R106"/>
  <c r="N106"/>
  <c r="R99"/>
  <c r="N99"/>
  <c r="L95"/>
  <c r="K96"/>
  <c r="K95" s="1"/>
  <c r="F99"/>
  <c r="V99" s="1"/>
  <c r="T92"/>
  <c r="U92"/>
  <c r="S92"/>
  <c r="U89"/>
  <c r="Q89"/>
  <c r="R91"/>
  <c r="N91"/>
  <c r="J91"/>
  <c r="L89"/>
  <c r="M89"/>
  <c r="K89"/>
  <c r="H89"/>
  <c r="I89"/>
  <c r="G89"/>
  <c r="F91"/>
  <c r="O50"/>
  <c r="T50"/>
  <c r="S50"/>
  <c r="P50"/>
  <c r="V141" l="1"/>
  <c r="V159"/>
  <c r="V172"/>
  <c r="V173"/>
  <c r="V174"/>
  <c r="V170"/>
  <c r="V91"/>
  <c r="V125"/>
  <c r="V135"/>
  <c r="V171"/>
  <c r="J62"/>
  <c r="N157"/>
  <c r="F157"/>
  <c r="J157"/>
  <c r="U95"/>
  <c r="G95"/>
  <c r="Q95"/>
  <c r="U88"/>
  <c r="T88"/>
  <c r="S88"/>
  <c r="N62"/>
  <c r="F55"/>
  <c r="V55" s="1"/>
  <c r="R47"/>
  <c r="R45" s="1"/>
  <c r="R57"/>
  <c r="R58"/>
  <c r="N57"/>
  <c r="N58"/>
  <c r="F57"/>
  <c r="V57" s="1"/>
  <c r="F58"/>
  <c r="V58" s="1"/>
  <c r="F59"/>
  <c r="V59" s="1"/>
  <c r="N59"/>
  <c r="R59"/>
  <c r="T53"/>
  <c r="U53"/>
  <c r="S53"/>
  <c r="P53"/>
  <c r="Q53"/>
  <c r="O53"/>
  <c r="H53"/>
  <c r="I53"/>
  <c r="K53"/>
  <c r="L53"/>
  <c r="M53"/>
  <c r="H50"/>
  <c r="I50"/>
  <c r="R55"/>
  <c r="R56"/>
  <c r="N55"/>
  <c r="N56"/>
  <c r="F56"/>
  <c r="V56" s="1"/>
  <c r="V157" l="1"/>
  <c r="F50"/>
  <c r="F53"/>
  <c r="R53"/>
  <c r="J53"/>
  <c r="N53"/>
  <c r="V53" l="1"/>
  <c r="G29"/>
  <c r="G13" s="1"/>
  <c r="F151" l="1"/>
  <c r="J151"/>
  <c r="N151"/>
  <c r="R151"/>
  <c r="V151" l="1"/>
  <c r="F31"/>
  <c r="V31" s="1"/>
  <c r="H29"/>
  <c r="H13" s="1"/>
  <c r="P92" l="1"/>
  <c r="P88" s="1"/>
  <c r="Q92"/>
  <c r="Q88" s="1"/>
  <c r="O92"/>
  <c r="O88" s="1"/>
  <c r="L88"/>
  <c r="M88"/>
  <c r="K88"/>
  <c r="H92"/>
  <c r="H88" s="1"/>
  <c r="I92"/>
  <c r="I88" s="1"/>
  <c r="F94"/>
  <c r="V94" s="1"/>
  <c r="N94"/>
  <c r="R94"/>
  <c r="G92" l="1"/>
  <c r="G88" s="1"/>
  <c r="F68" l="1"/>
  <c r="V68" s="1"/>
  <c r="N68"/>
  <c r="R68"/>
  <c r="K19" i="2" l="1"/>
  <c r="F146" i="1" l="1"/>
  <c r="J146"/>
  <c r="N146"/>
  <c r="R146"/>
  <c r="U164"/>
  <c r="Q164"/>
  <c r="L164"/>
  <c r="M164"/>
  <c r="K164"/>
  <c r="I164"/>
  <c r="F166"/>
  <c r="J166"/>
  <c r="N166"/>
  <c r="R166"/>
  <c r="V146" l="1"/>
  <c r="V166"/>
  <c r="T164"/>
  <c r="O164"/>
  <c r="S164"/>
  <c r="P164"/>
  <c r="H164"/>
  <c r="G164" l="1"/>
  <c r="F164" s="1"/>
  <c r="F103" l="1"/>
  <c r="V103" s="1"/>
  <c r="R186"/>
  <c r="R185"/>
  <c r="R180"/>
  <c r="R179"/>
  <c r="R175"/>
  <c r="R167"/>
  <c r="R163"/>
  <c r="R156"/>
  <c r="R155"/>
  <c r="R154"/>
  <c r="R149"/>
  <c r="R142"/>
  <c r="R136"/>
  <c r="R134"/>
  <c r="R130"/>
  <c r="R103"/>
  <c r="R87"/>
  <c r="R81"/>
  <c r="R76"/>
  <c r="R69"/>
  <c r="R64"/>
  <c r="R52"/>
  <c r="R44"/>
  <c r="R43"/>
  <c r="R40"/>
  <c r="R39"/>
  <c r="R32"/>
  <c r="R31"/>
  <c r="R28"/>
  <c r="R27"/>
  <c r="R26"/>
  <c r="R25"/>
  <c r="R24"/>
  <c r="R23"/>
  <c r="U183"/>
  <c r="U182" s="1"/>
  <c r="U176"/>
  <c r="U161"/>
  <c r="U152"/>
  <c r="U85"/>
  <c r="U78"/>
  <c r="U74"/>
  <c r="U50"/>
  <c r="U41"/>
  <c r="U37"/>
  <c r="U29"/>
  <c r="U13" s="1"/>
  <c r="N186"/>
  <c r="N185"/>
  <c r="N180"/>
  <c r="N179"/>
  <c r="N175"/>
  <c r="N167"/>
  <c r="N163"/>
  <c r="N156"/>
  <c r="N155"/>
  <c r="N154"/>
  <c r="N149"/>
  <c r="N142"/>
  <c r="N136"/>
  <c r="N134"/>
  <c r="N130"/>
  <c r="N111"/>
  <c r="N103"/>
  <c r="N87"/>
  <c r="N81"/>
  <c r="N76"/>
  <c r="N69"/>
  <c r="N64"/>
  <c r="N52"/>
  <c r="N47"/>
  <c r="N45" s="1"/>
  <c r="N44"/>
  <c r="N43"/>
  <c r="N40"/>
  <c r="N39"/>
  <c r="N32"/>
  <c r="N31"/>
  <c r="N28"/>
  <c r="N27"/>
  <c r="N26"/>
  <c r="N25"/>
  <c r="N24"/>
  <c r="N23"/>
  <c r="Q183"/>
  <c r="Q182" s="1"/>
  <c r="Q176"/>
  <c r="Q161"/>
  <c r="Q152"/>
  <c r="Q85"/>
  <c r="Q74"/>
  <c r="Q50"/>
  <c r="Q41"/>
  <c r="Q37"/>
  <c r="Q29"/>
  <c r="Q13" s="1"/>
  <c r="J186"/>
  <c r="J185"/>
  <c r="M183"/>
  <c r="M182" s="1"/>
  <c r="L183"/>
  <c r="L182" s="1"/>
  <c r="K183"/>
  <c r="J180"/>
  <c r="J179"/>
  <c r="M176"/>
  <c r="L176"/>
  <c r="K176"/>
  <c r="J175"/>
  <c r="J167"/>
  <c r="J163"/>
  <c r="M161"/>
  <c r="L161"/>
  <c r="K161"/>
  <c r="J156"/>
  <c r="J155"/>
  <c r="J154"/>
  <c r="M152"/>
  <c r="M137" s="1"/>
  <c r="L152"/>
  <c r="L137" s="1"/>
  <c r="K152"/>
  <c r="K137" s="1"/>
  <c r="J149"/>
  <c r="J142"/>
  <c r="J136"/>
  <c r="J134"/>
  <c r="M131"/>
  <c r="L131"/>
  <c r="K131"/>
  <c r="J130"/>
  <c r="M108"/>
  <c r="J108" s="1"/>
  <c r="J111"/>
  <c r="M85"/>
  <c r="L85"/>
  <c r="K85"/>
  <c r="M78"/>
  <c r="L78"/>
  <c r="M74"/>
  <c r="L74"/>
  <c r="K74"/>
  <c r="M50"/>
  <c r="M41"/>
  <c r="L41"/>
  <c r="K41"/>
  <c r="M29"/>
  <c r="M13" s="1"/>
  <c r="L29"/>
  <c r="F24"/>
  <c r="V24" s="1"/>
  <c r="F25"/>
  <c r="V25" s="1"/>
  <c r="F26"/>
  <c r="V26" s="1"/>
  <c r="F27"/>
  <c r="V27" s="1"/>
  <c r="F28"/>
  <c r="V28" s="1"/>
  <c r="F32"/>
  <c r="V32" s="1"/>
  <c r="F39"/>
  <c r="V39" s="1"/>
  <c r="F40"/>
  <c r="V40" s="1"/>
  <c r="F43"/>
  <c r="V43" s="1"/>
  <c r="F44"/>
  <c r="V44" s="1"/>
  <c r="F47"/>
  <c r="V47" s="1"/>
  <c r="F52"/>
  <c r="V52" s="1"/>
  <c r="F64"/>
  <c r="V64" s="1"/>
  <c r="F69"/>
  <c r="V69" s="1"/>
  <c r="F76"/>
  <c r="V76" s="1"/>
  <c r="F81"/>
  <c r="V81" s="1"/>
  <c r="F87"/>
  <c r="V87" s="1"/>
  <c r="F111"/>
  <c r="F130"/>
  <c r="F134"/>
  <c r="F136"/>
  <c r="F142"/>
  <c r="F149"/>
  <c r="F154"/>
  <c r="F155"/>
  <c r="F156"/>
  <c r="F163"/>
  <c r="F167"/>
  <c r="F175"/>
  <c r="F179"/>
  <c r="F180"/>
  <c r="I183"/>
  <c r="I182" s="1"/>
  <c r="I176"/>
  <c r="I161"/>
  <c r="I152"/>
  <c r="I137" s="1"/>
  <c r="I85"/>
  <c r="I74"/>
  <c r="I41"/>
  <c r="I37"/>
  <c r="I29"/>
  <c r="I13" s="1"/>
  <c r="K182" l="1"/>
  <c r="J182" s="1"/>
  <c r="J183"/>
  <c r="V136"/>
  <c r="V156"/>
  <c r="V163"/>
  <c r="V186"/>
  <c r="J127"/>
  <c r="V130"/>
  <c r="V134"/>
  <c r="V155"/>
  <c r="V180"/>
  <c r="V185"/>
  <c r="V149"/>
  <c r="V154"/>
  <c r="V175"/>
  <c r="V179"/>
  <c r="V111"/>
  <c r="V142"/>
  <c r="V167"/>
  <c r="L61"/>
  <c r="J104"/>
  <c r="V104" s="1"/>
  <c r="M95"/>
  <c r="J95" s="1"/>
  <c r="M61"/>
  <c r="L13"/>
  <c r="J29"/>
  <c r="K61"/>
  <c r="I61"/>
  <c r="Q61"/>
  <c r="U61"/>
  <c r="Q137"/>
  <c r="M36"/>
  <c r="Q36"/>
  <c r="L36"/>
  <c r="I36"/>
  <c r="K36"/>
  <c r="U36"/>
  <c r="K160"/>
  <c r="R62"/>
  <c r="I160"/>
  <c r="Q160"/>
  <c r="M160"/>
  <c r="L160"/>
  <c r="U160"/>
  <c r="M121"/>
  <c r="U121"/>
  <c r="J168"/>
  <c r="J85"/>
  <c r="Q121"/>
  <c r="J96"/>
  <c r="J152"/>
  <c r="I121"/>
  <c r="J89"/>
  <c r="J109"/>
  <c r="J50"/>
  <c r="V50" s="1"/>
  <c r="L121"/>
  <c r="J131"/>
  <c r="J164"/>
  <c r="V164" s="1"/>
  <c r="J138"/>
  <c r="K121"/>
  <c r="J78"/>
  <c r="J74"/>
  <c r="J41"/>
  <c r="J161"/>
  <c r="I12" l="1"/>
  <c r="M12"/>
  <c r="K12"/>
  <c r="Q12"/>
  <c r="J13"/>
  <c r="D8" i="2" s="1"/>
  <c r="L8" s="1"/>
  <c r="P8" s="1"/>
  <c r="L12" i="1"/>
  <c r="J61"/>
  <c r="J36"/>
  <c r="J160"/>
  <c r="J121"/>
  <c r="J176"/>
  <c r="J88"/>
  <c r="J137"/>
  <c r="D17" i="2" l="1"/>
  <c r="L17" s="1"/>
  <c r="P17" s="1"/>
  <c r="D15"/>
  <c r="L15" s="1"/>
  <c r="P15" s="1"/>
  <c r="D16"/>
  <c r="L16" s="1"/>
  <c r="P16" s="1"/>
  <c r="D14"/>
  <c r="L14" s="1"/>
  <c r="P14" s="1"/>
  <c r="D11"/>
  <c r="L11" s="1"/>
  <c r="P11" s="1"/>
  <c r="D9"/>
  <c r="L9" s="1"/>
  <c r="P9" s="1"/>
  <c r="D13"/>
  <c r="L13" s="1"/>
  <c r="P13" s="1"/>
  <c r="J12" i="1"/>
  <c r="D12" i="2"/>
  <c r="L12" s="1"/>
  <c r="P12" s="1"/>
  <c r="D10"/>
  <c r="L10" s="1"/>
  <c r="P10" s="1"/>
  <c r="D7"/>
  <c r="L7" s="1"/>
  <c r="P7" s="1"/>
  <c r="D6" l="1"/>
  <c r="L6" s="1"/>
  <c r="P6" s="1"/>
  <c r="T183" i="1"/>
  <c r="T182" s="1"/>
  <c r="S183"/>
  <c r="S182" s="1"/>
  <c r="T176"/>
  <c r="S176"/>
  <c r="T161"/>
  <c r="S161"/>
  <c r="T152"/>
  <c r="S152"/>
  <c r="T95"/>
  <c r="S95"/>
  <c r="T85"/>
  <c r="S85"/>
  <c r="T74"/>
  <c r="S74"/>
  <c r="T41"/>
  <c r="S41"/>
  <c r="T29"/>
  <c r="T13" s="1"/>
  <c r="S29"/>
  <c r="S13" s="1"/>
  <c r="P183"/>
  <c r="P182" s="1"/>
  <c r="O183"/>
  <c r="O182" s="1"/>
  <c r="P176"/>
  <c r="O176"/>
  <c r="P161"/>
  <c r="O161"/>
  <c r="P152"/>
  <c r="O152"/>
  <c r="P95"/>
  <c r="O95"/>
  <c r="P85"/>
  <c r="O85"/>
  <c r="P74"/>
  <c r="O74"/>
  <c r="P41"/>
  <c r="O41"/>
  <c r="P29"/>
  <c r="P13" s="1"/>
  <c r="O29"/>
  <c r="O13" s="1"/>
  <c r="H183"/>
  <c r="F183" s="1"/>
  <c r="G176"/>
  <c r="H161"/>
  <c r="G152"/>
  <c r="G137" s="1"/>
  <c r="H152"/>
  <c r="H137" s="1"/>
  <c r="G85"/>
  <c r="H85"/>
  <c r="G74"/>
  <c r="H74"/>
  <c r="G41"/>
  <c r="H37"/>
  <c r="G61" l="1"/>
  <c r="N95"/>
  <c r="H182"/>
  <c r="F182" s="1"/>
  <c r="V183"/>
  <c r="R176"/>
  <c r="O61"/>
  <c r="T61"/>
  <c r="P61"/>
  <c r="S61"/>
  <c r="H61"/>
  <c r="F137"/>
  <c r="V137" s="1"/>
  <c r="O137"/>
  <c r="P137"/>
  <c r="T36"/>
  <c r="P36"/>
  <c r="O36"/>
  <c r="S36"/>
  <c r="R109"/>
  <c r="O160"/>
  <c r="G160"/>
  <c r="H160"/>
  <c r="P160"/>
  <c r="T160"/>
  <c r="S160"/>
  <c r="R168"/>
  <c r="R15"/>
  <c r="R29"/>
  <c r="R37"/>
  <c r="R50"/>
  <c r="R74"/>
  <c r="R85"/>
  <c r="R89"/>
  <c r="R96"/>
  <c r="R122"/>
  <c r="R161"/>
  <c r="R41"/>
  <c r="R78"/>
  <c r="R92"/>
  <c r="R100"/>
  <c r="R112"/>
  <c r="R127"/>
  <c r="R138"/>
  <c r="R152"/>
  <c r="R164"/>
  <c r="R131"/>
  <c r="R104"/>
  <c r="R183"/>
  <c r="N100"/>
  <c r="F168"/>
  <c r="V168" s="1"/>
  <c r="N104"/>
  <c r="N109"/>
  <c r="N183"/>
  <c r="N15"/>
  <c r="N29"/>
  <c r="N37"/>
  <c r="N50"/>
  <c r="N74"/>
  <c r="N85"/>
  <c r="N89"/>
  <c r="N96"/>
  <c r="N122"/>
  <c r="N131"/>
  <c r="N161"/>
  <c r="N177"/>
  <c r="N41"/>
  <c r="N78"/>
  <c r="N92"/>
  <c r="N112"/>
  <c r="N127"/>
  <c r="N138"/>
  <c r="N152"/>
  <c r="N164"/>
  <c r="N168"/>
  <c r="F109"/>
  <c r="V109" s="1"/>
  <c r="F85"/>
  <c r="V85" s="1"/>
  <c r="F96"/>
  <c r="V96" s="1"/>
  <c r="F122"/>
  <c r="V122" s="1"/>
  <c r="F112"/>
  <c r="V112" s="1"/>
  <c r="F161"/>
  <c r="V161" s="1"/>
  <c r="F131"/>
  <c r="V131" s="1"/>
  <c r="F74"/>
  <c r="V74" s="1"/>
  <c r="F152"/>
  <c r="V152" s="1"/>
  <c r="P121"/>
  <c r="T121"/>
  <c r="H121"/>
  <c r="S121"/>
  <c r="O121"/>
  <c r="G37"/>
  <c r="G36" s="1"/>
  <c r="F29"/>
  <c r="V29" s="1"/>
  <c r="H41"/>
  <c r="F41" s="1"/>
  <c r="V41" s="1"/>
  <c r="F89"/>
  <c r="V89" s="1"/>
  <c r="F92"/>
  <c r="V92" s="1"/>
  <c r="H176"/>
  <c r="F78"/>
  <c r="V78" s="1"/>
  <c r="F61" l="1"/>
  <c r="V61" s="1"/>
  <c r="P12"/>
  <c r="O12"/>
  <c r="V15"/>
  <c r="F160"/>
  <c r="V160" s="1"/>
  <c r="N160"/>
  <c r="H36"/>
  <c r="H12" s="1"/>
  <c r="F37"/>
  <c r="V37" s="1"/>
  <c r="N108"/>
  <c r="R95"/>
  <c r="R160"/>
  <c r="R13"/>
  <c r="R182"/>
  <c r="R108"/>
  <c r="R61"/>
  <c r="N88"/>
  <c r="N13"/>
  <c r="R88"/>
  <c r="R121"/>
  <c r="N182"/>
  <c r="N137"/>
  <c r="R36"/>
  <c r="N121"/>
  <c r="F95"/>
  <c r="V95" s="1"/>
  <c r="N36"/>
  <c r="N176"/>
  <c r="N61"/>
  <c r="F62"/>
  <c r="V62" s="1"/>
  <c r="F138"/>
  <c r="V138" s="1"/>
  <c r="F176"/>
  <c r="V176" s="1"/>
  <c r="V182"/>
  <c r="G121"/>
  <c r="F121" s="1"/>
  <c r="V121" s="1"/>
  <c r="F127"/>
  <c r="V127" s="1"/>
  <c r="F108"/>
  <c r="V108" s="1"/>
  <c r="F177"/>
  <c r="V177" s="1"/>
  <c r="F88"/>
  <c r="V88" s="1"/>
  <c r="G12" l="1"/>
  <c r="N12"/>
  <c r="E15" i="2"/>
  <c r="C15"/>
  <c r="K15" s="1"/>
  <c r="E17"/>
  <c r="C17"/>
  <c r="K17" s="1"/>
  <c r="E11"/>
  <c r="C11"/>
  <c r="K11" s="1"/>
  <c r="E16"/>
  <c r="C16"/>
  <c r="K16" s="1"/>
  <c r="E14"/>
  <c r="C14"/>
  <c r="K14" s="1"/>
  <c r="E10"/>
  <c r="C10"/>
  <c r="K10" s="1"/>
  <c r="E12"/>
  <c r="C12"/>
  <c r="K12" s="1"/>
  <c r="E7"/>
  <c r="C7"/>
  <c r="K7" s="1"/>
  <c r="E13"/>
  <c r="C13"/>
  <c r="K13" s="1"/>
  <c r="F36" i="1"/>
  <c r="V36" s="1"/>
  <c r="F13"/>
  <c r="F12" l="1"/>
  <c r="C6" i="2" s="1"/>
  <c r="K6" s="1"/>
  <c r="E9"/>
  <c r="C9"/>
  <c r="K9" s="1"/>
  <c r="M7"/>
  <c r="O7"/>
  <c r="M10"/>
  <c r="O10"/>
  <c r="V13" i="1"/>
  <c r="E8" i="2" s="1"/>
  <c r="C8"/>
  <c r="K8" s="1"/>
  <c r="M14"/>
  <c r="O14"/>
  <c r="M11"/>
  <c r="O11"/>
  <c r="M15"/>
  <c r="O15"/>
  <c r="O13"/>
  <c r="M13"/>
  <c r="M12"/>
  <c r="O12"/>
  <c r="M16"/>
  <c r="O16"/>
  <c r="O17"/>
  <c r="M17"/>
  <c r="O9" l="1"/>
  <c r="M9"/>
  <c r="M6"/>
  <c r="O6"/>
  <c r="M8"/>
  <c r="O8"/>
  <c r="V12" i="1"/>
  <c r="E6" i="2" s="1"/>
  <c r="S137" i="1"/>
  <c r="S12" s="1"/>
  <c r="R157" l="1"/>
  <c r="U137"/>
  <c r="U12" s="1"/>
  <c r="T137"/>
  <c r="T12" s="1"/>
  <c r="R12" l="1"/>
  <c r="R137"/>
</calcChain>
</file>

<file path=xl/sharedStrings.xml><?xml version="1.0" encoding="utf-8"?>
<sst xmlns="http://schemas.openxmlformats.org/spreadsheetml/2006/main" count="748" uniqueCount="349">
  <si>
    <t>№        п/п</t>
  </si>
  <si>
    <t>Наименование</t>
  </si>
  <si>
    <t>Код ГРБС</t>
  </si>
  <si>
    <t>Наименование ГРБС</t>
  </si>
  <si>
    <t>Код целевой статьи областного бюджета</t>
  </si>
  <si>
    <t>Кассовое исполнение, в том числе</t>
  </si>
  <si>
    <t>ИТОГО</t>
  </si>
  <si>
    <t>за счет средств областного бюджета</t>
  </si>
  <si>
    <t>за счет средств федерального бюджета</t>
  </si>
  <si>
    <t>1</t>
  </si>
  <si>
    <t>ВСЕГО:</t>
  </si>
  <si>
    <t>Национальный проект "Демография"</t>
  </si>
  <si>
    <t>Х</t>
  </si>
  <si>
    <t>1.1</t>
  </si>
  <si>
    <t>из них</t>
  </si>
  <si>
    <t>Департамент здравоохранения Томской области</t>
  </si>
  <si>
    <t>Департамент архитектуры и строительства Томской области</t>
  </si>
  <si>
    <t>Департамент социальной защиты населения Томской области</t>
  </si>
  <si>
    <t>1.2</t>
  </si>
  <si>
    <t>Региональный проект "Спорт - норма жизни", всего</t>
  </si>
  <si>
    <t>Оснащение объектов спортивной инфраструктуры спортивно-технологическим оборудованием</t>
  </si>
  <si>
    <t>Департамент по молодежной политике, физической культуре и спорту Томской области</t>
  </si>
  <si>
    <t>Приобретение оборудования для малобюджетных спортивных площадок по месту жительства и учебы в муниципальных образованиях Томской области, за исключением муниципального образования "Город Томск", муниципального образования "Городской округ закрытое административно-территориальное образование Северск Томской области"</t>
  </si>
  <si>
    <t>Обеспечение условий для развития физической культуры и массового спорта</t>
  </si>
  <si>
    <t>1.3</t>
  </si>
  <si>
    <t>Региональный проект "Финансовая поддержка семей при рождении детей", всего</t>
  </si>
  <si>
    <t>Осуществление ежемесячной денежной выплаты, назначаемой в случае рождения третьего ребенка или последующих детей до достижения ребенком возраста трех лет</t>
  </si>
  <si>
    <t>2</t>
  </si>
  <si>
    <t>Национальный проект "Здравоохранение"</t>
  </si>
  <si>
    <t>2.1</t>
  </si>
  <si>
    <t>Региональный проект "Развитие системы оказания первичной медико-санитарной помощи", всего</t>
  </si>
  <si>
    <t>Оказание медицинской помощи с применением санитарной авиации</t>
  </si>
  <si>
    <t>2.2</t>
  </si>
  <si>
    <t>Региональный проект "Борьба с сердечно-сосудистыми заболеваниями", всего</t>
  </si>
  <si>
    <t>Оснащение оборудованием региональных сосудистых центров и первичных сосудистых отделений</t>
  </si>
  <si>
    <t>2.3</t>
  </si>
  <si>
    <t>2.4</t>
  </si>
  <si>
    <t>Реализация региональных проектов "Создание единого цифрового контура в здравоохранении на основе единой государственной информационной системы здравоохранения (ЕГИСЗ)"</t>
  </si>
  <si>
    <t>Региональный проект "Борьба с онкологическими заболеваниями", всего</t>
  </si>
  <si>
    <t>3</t>
  </si>
  <si>
    <t>Национальный проект "Образование"</t>
  </si>
  <si>
    <t>3.1</t>
  </si>
  <si>
    <t>Региональный проект "Современная школа", всего</t>
  </si>
  <si>
    <t>Департамент общего образования Томской области</t>
  </si>
  <si>
    <t>3.2</t>
  </si>
  <si>
    <t>Региональный проект "Цифровая образовательная среда", всего</t>
  </si>
  <si>
    <t>Департамент профессионального образования Томской области</t>
  </si>
  <si>
    <t>Внедрение и функционирование целевой модели цифровой образовательной среды в общеобразовательных организациях</t>
  </si>
  <si>
    <t>Функционирование целевой модели цифровой образовательной среды в профессиональных образовательных организациях</t>
  </si>
  <si>
    <t>3.3</t>
  </si>
  <si>
    <t>Региональный проект "Успех каждого ребенка", всего</t>
  </si>
  <si>
    <t>3.4</t>
  </si>
  <si>
    <t>4</t>
  </si>
  <si>
    <t>Национальный проект "Цифровая экономика"</t>
  </si>
  <si>
    <t>4.1</t>
  </si>
  <si>
    <t>4.2</t>
  </si>
  <si>
    <t>Департамент по развитию инновационной и предпринимательской деятельности Томской области</t>
  </si>
  <si>
    <t>Администрация Томской области</t>
  </si>
  <si>
    <t>Региональный проект "Информационная инфраструктура"</t>
  </si>
  <si>
    <t>5</t>
  </si>
  <si>
    <t>Национальный проект "Жилье и городская среда"</t>
  </si>
  <si>
    <t>5.1</t>
  </si>
  <si>
    <t>Региональный проект "Формирование комфортной городской среды", всего</t>
  </si>
  <si>
    <t>Реализация программ формирования современной городской среды</t>
  </si>
  <si>
    <t xml:space="preserve">5.2  </t>
  </si>
  <si>
    <t>6</t>
  </si>
  <si>
    <t>Национальный проект "Экология"</t>
  </si>
  <si>
    <t>6.1</t>
  </si>
  <si>
    <t>6.2</t>
  </si>
  <si>
    <t>Департамент ЖКХ и государственного жилищного надзора Томской области</t>
  </si>
  <si>
    <t>Департамент природных ресурсов и охраны окружающей среды Томской области</t>
  </si>
  <si>
    <t>7</t>
  </si>
  <si>
    <t>Национальный проект "Безопасные и качественные автомобильные дороги"</t>
  </si>
  <si>
    <t>7.1</t>
  </si>
  <si>
    <t>Департамент транспорта, дорожной деятельности и связи Томской области</t>
  </si>
  <si>
    <t>8</t>
  </si>
  <si>
    <t>Национальный проект "Культура"</t>
  </si>
  <si>
    <t>8.1</t>
  </si>
  <si>
    <t>Региональный проект "Культурная среда", всего</t>
  </si>
  <si>
    <t>Департамент по культуре Томской области</t>
  </si>
  <si>
    <t>8.2</t>
  </si>
  <si>
    <t>Региональный проект "Творческие люди"</t>
  </si>
  <si>
    <t>Организация и проведение фестиваля любительских творческих коллективов</t>
  </si>
  <si>
    <t>9</t>
  </si>
  <si>
    <t>Национальный проект "Малое и среднее предпринимательство и поддержка индивидуальной предпринимательской инициативы"</t>
  </si>
  <si>
    <t>9.1</t>
  </si>
  <si>
    <t>9.2</t>
  </si>
  <si>
    <t>9.3</t>
  </si>
  <si>
    <t>Департамент по социально-экономическому развитию села Томской области</t>
  </si>
  <si>
    <t>Осуществление текущей деятельности центра компетенций в сфере сельскохозяйственной кооперации и поддержки фермеров Томской области</t>
  </si>
  <si>
    <t>10</t>
  </si>
  <si>
    <t>Национальный проект "Производительность труда и поддержка занятости"</t>
  </si>
  <si>
    <t>10.1</t>
  </si>
  <si>
    <t>Переселение граждан из аварийного жилищного фонда за счет средств областного бюджета</t>
  </si>
  <si>
    <t>Внедрение в органах государственной власти типового автоматизированного рабочего места госслужащего на базе отечественного программного обеспечения</t>
  </si>
  <si>
    <t>03WI455272</t>
  </si>
  <si>
    <t>11.1</t>
  </si>
  <si>
    <t>Региональный проект "Экспорт продукции агропромышленного комплекса"</t>
  </si>
  <si>
    <t>Государственная поддержка аккредитации ветеринарных лабораторий в национальной системе аккредитации</t>
  </si>
  <si>
    <t>Департамент ветеринарии Томской области</t>
  </si>
  <si>
    <t>06WT252510</t>
  </si>
  <si>
    <t>07WN155540</t>
  </si>
  <si>
    <t>07WN251920</t>
  </si>
  <si>
    <t>07WN255860</t>
  </si>
  <si>
    <t>Обеспечение профилактики развития сердечно-сосудистых заболеваний и сердечно-сосудистых осложнений у пациентов высокого риска, находящихся на диспансерном наблюдении</t>
  </si>
  <si>
    <t>Переоснащение медицинских организаций, оказывающих медицинскую помощь больным с онкологическими заболеваниями</t>
  </si>
  <si>
    <t>07WN351900</t>
  </si>
  <si>
    <t>07WN751140</t>
  </si>
  <si>
    <t>Государственная поддержка спортивных организаций, осуществляющих подготовку спортивного резерва для спортивных сборных команд, в том числе спортивных сборных команд Российской Федерации</t>
  </si>
  <si>
    <t>08WP550810</t>
  </si>
  <si>
    <t>08WP552280</t>
  </si>
  <si>
    <t>Приобретение спортивного оборудования и инвентаря для приведения организаций спортивной подготовки в нормативное состояние</t>
  </si>
  <si>
    <t>08WP552290</t>
  </si>
  <si>
    <t>09WE155200</t>
  </si>
  <si>
    <t>Создание дополнительных мест для детей в возрасте от 1,5 до 3 лет любой направленности в организациях, осуществляющих образовательную деятельность (за исключением государственных, муниципальных), и у индивидуальных предпринимателей, осуществляющих образовательную деятельность по образовательным программам дошкольного образования, в том числе адаптированным, и присмотр и уход за детьми</t>
  </si>
  <si>
    <t>09WP252530</t>
  </si>
  <si>
    <t>Комитет по охране объектов культурного наследия Томской области</t>
  </si>
  <si>
    <t>Модернизация театров юного зрителя и театров кукол</t>
  </si>
  <si>
    <t>10WA154560</t>
  </si>
  <si>
    <t>11WP150840</t>
  </si>
  <si>
    <t>13WF255550</t>
  </si>
  <si>
    <t>18WR153930</t>
  </si>
  <si>
    <t>Региональный проект «Чистая страна»</t>
  </si>
  <si>
    <t>Ликвидация несанкционированных свалок в границах городов и наиболее опасных объектов накопленного экологического вреда окружающей среде</t>
  </si>
  <si>
    <t>11WP1Д0840</t>
  </si>
  <si>
    <t>07WN1Д5540</t>
  </si>
  <si>
    <t>08WP540007</t>
  </si>
  <si>
    <t>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</si>
  <si>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08WP540008</t>
  </si>
  <si>
    <t>08WP540006</t>
  </si>
  <si>
    <t>10WA204300</t>
  </si>
  <si>
    <t>10WA2Д0274</t>
  </si>
  <si>
    <t>Реализация творческих проектов, направленных на укрепление российской гражданской идентичности на основе духовно-нравственных и культурных ценностей народов Российской Федерации</t>
  </si>
  <si>
    <t>13WF367484</t>
  </si>
  <si>
    <t>Субсидия некоммерческой организации "Фонд содействия развитию территорий" на реализацию мероприятий по обеспечению доступа к воде питьевого качества населения сельских территорий</t>
  </si>
  <si>
    <t>18WR353930</t>
  </si>
  <si>
    <t>7.2</t>
  </si>
  <si>
    <t>03WI555276</t>
  </si>
  <si>
    <t>Внедрение и функционирование целевой модели цифровой образовательной среды в муниципальных общеобразовательных организациях</t>
  </si>
  <si>
    <t>09WE441900</t>
  </si>
  <si>
    <t>7.3</t>
  </si>
  <si>
    <t>06WT252590</t>
  </si>
  <si>
    <t>** по данным финансовых органов муниципальных образований (средства на софинансирование региональных проектов за счет местных бюджетов; денежные  средства отражены с  учетом остатков прошлых лет, потребность в которых подтверждена</t>
  </si>
  <si>
    <t>Национальный проект "Международная кооперация и экспорт"</t>
  </si>
  <si>
    <t>8.3</t>
  </si>
  <si>
    <t>2021 год</t>
  </si>
  <si>
    <t>2023 год</t>
  </si>
  <si>
    <t>(тыс. рублей)</t>
  </si>
  <si>
    <t>03WI255271</t>
  </si>
  <si>
    <t>03WI455273</t>
  </si>
  <si>
    <t>03WI555277</t>
  </si>
  <si>
    <t>Докапитализация Гарантийного фонда Томской области</t>
  </si>
  <si>
    <t>03WI555278</t>
  </si>
  <si>
    <t>06WI554804</t>
  </si>
  <si>
    <t>10WA155192</t>
  </si>
  <si>
    <t>Оснащение образовательных учреждений в сфере культуры (детских школ искусств по видам искусств и училищ) музыкальными инструментами, оборудованием и учебными материалами</t>
  </si>
  <si>
    <t>10WA155193</t>
  </si>
  <si>
    <t>Приобретение передвижных многофункциональных культурных центров (автоклубов) для обслуживания сельского населения</t>
  </si>
  <si>
    <t>10WA255194</t>
  </si>
  <si>
    <t>Государственная поддержка лучших сельских учреждений и лучших работников сельских учреждений культуры</t>
  </si>
  <si>
    <t>Ежемесячная денежная выплата нуждающейся в поддержке семье, назначаемая в случае рождения после 31 декабря 2012 года третьего ребенка или последующих детей до достижения ребенком возраста трех лет</t>
  </si>
  <si>
    <t xml:space="preserve">5.3  </t>
  </si>
  <si>
    <t>Региональный проект "Обеспечение устойчивого  сокращения непригодного для проживания жилищного фонда", всего</t>
  </si>
  <si>
    <t>18WR253930</t>
  </si>
  <si>
    <t>19WF501140</t>
  </si>
  <si>
    <t>Государственная поддержка стимулирования увеличения производства масличных культур</t>
  </si>
  <si>
    <t>Обеспечение закупки авиационных работ в целях оказания медицинской помощи</t>
  </si>
  <si>
    <t>20WD251170</t>
  </si>
  <si>
    <t>за счет средств местных бюджетов</t>
  </si>
  <si>
    <t>Плановые ассигнования*, в том числе</t>
  </si>
  <si>
    <t>за счет средств местных бюджетов**</t>
  </si>
  <si>
    <t>% исполнения</t>
  </si>
  <si>
    <t>Департамент по управлению государственной собственностью Томской области</t>
  </si>
  <si>
    <t>06WI554800</t>
  </si>
  <si>
    <t>Информация о плановых ассигнованиях и кассовом исполнении расходов консолидированного бюджета Томской области на реализацию региональных проектов Томской области по состоянию на 01.08.2021</t>
  </si>
  <si>
    <t xml:space="preserve">ФИО сотрудника Депатамента Финансов Томской  области </t>
  </si>
  <si>
    <t>Описание процента исполнения</t>
  </si>
  <si>
    <t>Создание системы поддержки фермеров и развитие сельской кооперации</t>
  </si>
  <si>
    <t>11</t>
  </si>
  <si>
    <t>Плановые ассигнования</t>
  </si>
  <si>
    <t>На 01.08.2021</t>
  </si>
  <si>
    <t>исполнено</t>
  </si>
  <si>
    <t>На 20.08.2021</t>
  </si>
  <si>
    <t>09WE153050</t>
  </si>
  <si>
    <t>Создание новых мест в общеобразовательных организациях в связи с ростом числа обучающихся, вызванным демографическим фактором</t>
  </si>
  <si>
    <t>Финансовое обеспечение дорожной деятельности в рамках реализации национального проекта "Безопасные качественные дороги"</t>
  </si>
  <si>
    <t>2024 год</t>
  </si>
  <si>
    <t>811</t>
  </si>
  <si>
    <t>821</t>
  </si>
  <si>
    <t>Региональный проект "Создание единого цифрового контура в здравоохранении на основе единой государственной информационной системы здравоохранения (ЕГИСЗ)"</t>
  </si>
  <si>
    <t>2.5</t>
  </si>
  <si>
    <t>Региональный проект "Модернизация первичного звена здравоохранения"</t>
  </si>
  <si>
    <t>07WN953651</t>
  </si>
  <si>
    <t>07WN953652</t>
  </si>
  <si>
    <t>07WN953653</t>
  </si>
  <si>
    <t>07WN953654</t>
  </si>
  <si>
    <t>07WN95365И</t>
  </si>
  <si>
    <t>Реализация региональных проектов модернизации первичного звена здравоохранения (капитальный ремонт зданий медицинских организаций)</t>
  </si>
  <si>
    <t>Реализация региональных проектов модернизации первичного звена здравоохранения (оснащение автомобильным транспортом медицинских организаций)</t>
  </si>
  <si>
    <t>Реализация региональных проектов модернизации первичного звена здравоохранения (приведение материально-технической базы медицинских организаций в соответствие с требованиями порядков оказания медицинской помощи, их дооснащение и переоснащение оборудованием для оказания медицинской помощи)</t>
  </si>
  <si>
    <t>Реализация региональных проектов модернизации первичного звена здравоохранения (приобретение быстровозводимых модульных конструкций врачебных амбулаторий, центров (отделений) общей врачебной практики (семейной медицины), фельдшерско-акушерских пунктов, фельдшерских здравпунктов медицинских организаций, получивших лицензию на осуществление медицинской деятельности)</t>
  </si>
  <si>
    <t>Реализация региональных проектов модернизации первичного звена здравоохранения (строительство объектов капитального строительства медицинских организаций)</t>
  </si>
  <si>
    <t>844</t>
  </si>
  <si>
    <t>Оснащение зданий средствами обучения и воспитания для размещения общеобразовательных организаций</t>
  </si>
  <si>
    <t>Создание новых мест в общеобразовательных организациях</t>
  </si>
  <si>
    <t>815</t>
  </si>
  <si>
    <t>09WE141880</t>
  </si>
  <si>
    <t>816</t>
  </si>
  <si>
    <t>Формирование ИТ-инфраструктуры в государственных (муниципальных) образовательных организациях, реализующих программы общего образования, в соответствии с утвержденным стандартом для обеспечения в помещениях безопасного доступа к государственным, муниципальным и иным информационным системам, а также к информационно-телекоммуникационной сети "Интернет"</t>
  </si>
  <si>
    <t>804</t>
  </si>
  <si>
    <t>828</t>
  </si>
  <si>
    <t>Региональный проект "Сохранение уникальных водных объектов"</t>
  </si>
  <si>
    <t>Приведение в нормативное состояние автомобильных дорог и искусственных дорожных сооружений в рамках реализации национального проекта "Безопасные качественные дороги"</t>
  </si>
  <si>
    <t>18WR153940</t>
  </si>
  <si>
    <t>822</t>
  </si>
  <si>
    <t>Региональный проект "Региональная и местная дорожная сеть"</t>
  </si>
  <si>
    <t>Региональный проект "Общесистемные меры развития дорожного хозяйства"</t>
  </si>
  <si>
    <t>Региональный проект "Безопасность дорожного движения"</t>
  </si>
  <si>
    <t>Развитие сети учреждений культурно-досугового типа</t>
  </si>
  <si>
    <t>Техническое оснащение муниципальных музеев</t>
  </si>
  <si>
    <t>10WA155130</t>
  </si>
  <si>
    <t>10WA155900</t>
  </si>
  <si>
    <t>814</t>
  </si>
  <si>
    <t>Региональный проект "Создание благоприятных условий для осуществления деятельности самозанятыми гражданами"</t>
  </si>
  <si>
    <t>Региональный проект "Создание условий для легкого старта и комфортного ведения бизнеса"</t>
  </si>
  <si>
    <t>840</t>
  </si>
  <si>
    <t>Субсидия некоммерческой организации "Фонд развития бизнеса" на реализацию комплексных программ по вовлечению в предпринимательскую деятельность и содействию созданию собственного бизнеса для каждой целевой группы, включая поддержку создания сообществ начинающих предпринимателей и развитие института наставничества</t>
  </si>
  <si>
    <t>Субсидия некоммерческой организации "Фонд развития бизнеса" на финансовое обеспечение затрат по организации оказания комплекса услуг, сервисов и мер поддержки субъектам малого и среднего предпринимательства в центре "Мой бизнес"</t>
  </si>
  <si>
    <t>Субсидия некоммерческой организации "Фонд развития бизнеса" на развитие деятельности центров поддержки экспорта, направленной на обеспечение доступа субъектов малого и среднего предпринимательства к экспортной поддержке</t>
  </si>
  <si>
    <t>801</t>
  </si>
  <si>
    <t>817</t>
  </si>
  <si>
    <t>Субсидия Союзу "Торгово-промышленная палата Томской области" на реализацию мероприятий национального проекта "Производительность труда"</t>
  </si>
  <si>
    <t>Региональный проект "Адресная поддержка повышения производительности труда на предприятиях"</t>
  </si>
  <si>
    <t>Региональный проект "Чистая вода", всего</t>
  </si>
  <si>
    <t>Региональный проект "Цифровая культура"</t>
  </si>
  <si>
    <t>09WE152560</t>
  </si>
  <si>
    <t>Единовременные компенсационные выплаты учителям, прибывшим (переехавшим) на работу в сельские населенные пункты, либо рабочие поселки, либо поселки городского типа, либо города с населением до 50 тысяч человек</t>
  </si>
  <si>
    <t>Региональный проект "Акселерация субъектов малого и среднего предпринимательства"</t>
  </si>
  <si>
    <t>Субсидия некоммерческой организации "Фонд развития бизнеса" на оказание поддержки физическим лицам, применяющим специальный налоговый режим "Налог на профессиональный доход", по созданию благоприятных условий для осуществления деятельности самозанятыми гражданами</t>
  </si>
  <si>
    <t>Региональный проект "Цифровое государственное управление"</t>
  </si>
  <si>
    <t>Национальный проект "Безопасные  качественные  дороги"</t>
  </si>
  <si>
    <t>Гранты в форме субсидий субъектам малого и среднего предпринимательства, включенным в реестр социальных предпринимателей, или субъектам малого и среднего предпринимательства, созданным физическими лицами в возрасте до 25 лет включительно</t>
  </si>
  <si>
    <t>Региональный проект "Патриотическое воспитание граждан Российской Федерации"</t>
  </si>
  <si>
    <t>Создание модельных муниципальных библиотек</t>
  </si>
  <si>
    <t>10WA1Д4540</t>
  </si>
  <si>
    <t>Субсидия Союзу "Торгово-промышленная палата Томской области" на реализацию мероприятия по функционированию учебной производственной площадки "Фабрика процессов"</t>
  </si>
  <si>
    <t>2025 год</t>
  </si>
  <si>
    <t>809</t>
  </si>
  <si>
    <t>813</t>
  </si>
  <si>
    <t>15WG152420</t>
  </si>
  <si>
    <t>810</t>
  </si>
  <si>
    <t>818</t>
  </si>
  <si>
    <t>* по данным сводной бюджетной росписи областного бюджета на 2023-2025 годы; лимиты бюджетных обязательств соответствуют плановым назначениям</t>
  </si>
  <si>
    <t xml:space="preserve">Приложение к письму </t>
  </si>
  <si>
    <t xml:space="preserve">Департамента финансов Томской области </t>
  </si>
  <si>
    <t>05WP252980</t>
  </si>
  <si>
    <t>05WP253000</t>
  </si>
  <si>
    <t>Реализация дополнительных мероприятий, направленных на снижение напряженности на рынке труда субъектов Российской Федерации, по организации временного трудоустройства</t>
  </si>
  <si>
    <t>Реализация дополнительных мероприятий, направленных на снижение напряженности на рынке труда субъектов Российской Федерации, по организации общественных работ</t>
  </si>
  <si>
    <t>839</t>
  </si>
  <si>
    <t>Департамент труда и занятости населения Томской области</t>
  </si>
  <si>
    <t>09WE151720</t>
  </si>
  <si>
    <t>Оснащение (обновление материально-технической базы) оборудованием, средствами обучения и воспитания общеобразовательных организаций, в том числе осуществляющих образовательную деятельность по адаптированным основным общеобразовательным программам</t>
  </si>
  <si>
    <t>09WE152301</t>
  </si>
  <si>
    <t>Создание новых мест в общеобразовательных организациях, расположенных в сельской местности и поселках городского типа, за счёт средств областного бюджета</t>
  </si>
  <si>
    <t>09WE153051</t>
  </si>
  <si>
    <t>Создание новых мест в общеобразовательных организациях в связи с ростом числа обучающихся, вызванным демографическим фактором, за счёт средств областного бюджета</t>
  </si>
  <si>
    <t>09WE250980</t>
  </si>
  <si>
    <t>Обновление материально-технической базы для организации учебно-исследовательской, научно-практической, творческой деятельности, занятий физической культурой и спортом в образовательных организациях</t>
  </si>
  <si>
    <t>Оснащение (обновление материально-технической базы) оборудованием, средствами обучения и воспитания образовательных организаций различных типов для реализации дополнительных общеразвивающих программ, для создания информационных систем в образовательных организациях</t>
  </si>
  <si>
    <t>09WE251710</t>
  </si>
  <si>
    <t>09WE405070</t>
  </si>
  <si>
    <t>09WE452130</t>
  </si>
  <si>
    <t>09WE452131</t>
  </si>
  <si>
    <t>Обновление материально-технической базы образовательных организаций для внедрения цифровой образовательной среды и развития цифровых навыков обучающихся</t>
  </si>
  <si>
    <t>09WEВ51790</t>
  </si>
  <si>
    <t>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</si>
  <si>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09WE164800</t>
  </si>
  <si>
    <t>Реализация мероприятий в целях оказания услуг психолого-педагогической, методической и консультативной помощи родителям (законным представителям) детей, а также гражданам, желающим принять на воспитание в свои семьи детей, оставшихся без попечения родителей</t>
  </si>
  <si>
    <t>19WF552430</t>
  </si>
  <si>
    <t>Строительство и реконструкция (модернизация) объектов питьевого водоснабжения</t>
  </si>
  <si>
    <t>Улучшение экологического состояния гидрографической сети</t>
  </si>
  <si>
    <t>15WG850900</t>
  </si>
  <si>
    <t>Разработка проектно-сметной документации по ликвидации несанкционированных свалок в границах городов и наиболее опасных объектов накопленного экологического вреда окружающей среде</t>
  </si>
  <si>
    <t>15WG141260</t>
  </si>
  <si>
    <t>18WR305040</t>
  </si>
  <si>
    <t>Разработка документов транспортного планирования Томской области</t>
  </si>
  <si>
    <t>10WA155190</t>
  </si>
  <si>
    <t>Государственная поддержка отрасли культуры</t>
  </si>
  <si>
    <t>10WA155800</t>
  </si>
  <si>
    <t>10WA155840</t>
  </si>
  <si>
    <t>Реконструкция и капитальный ремонт региональных и муниципальных театров</t>
  </si>
  <si>
    <t>Оснащение региональных и муниципальных театров</t>
  </si>
  <si>
    <t>10WA155970</t>
  </si>
  <si>
    <t>Реконструкция и капитальный ремонт региональных и муниципальных музеев</t>
  </si>
  <si>
    <t>03WL252891</t>
  </si>
  <si>
    <t>03WL252892</t>
  </si>
  <si>
    <t>03WI55527Б</t>
  </si>
  <si>
    <t>Субсидия автономной некоммерческой организации "Центр инжиниринга и инноваций Томской области" на финансовое обеспечение затрат по организации оказания комплекса услуг, сервисов и мер поддержки субъектам малого и среднего предпринимательства в центре "Мой бизнес"</t>
  </si>
  <si>
    <t>1.4</t>
  </si>
  <si>
    <t>11WP354680</t>
  </si>
  <si>
    <t>Проведение вакцинации против пневмококковой инфекции граждан старше трудоспособного возраста из групп риска, проживающих в организациях социального обслуживания</t>
  </si>
  <si>
    <t>Региональный проект "Старшее поколение"</t>
  </si>
  <si>
    <t>13WF254240</t>
  </si>
  <si>
    <t>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</si>
  <si>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>13WF367483</t>
  </si>
  <si>
    <t>Переселение граждан из аварийного жилищного фонда за счет средств, поступивших от Государственной корпорации - Фонда содействия реформированию жилищно-коммунального хозяйства</t>
  </si>
  <si>
    <t>6.3</t>
  </si>
  <si>
    <t>Региональный проект "Сохранение лесов"</t>
  </si>
  <si>
    <t>15WGА54290</t>
  </si>
  <si>
    <t>15WGА54320</t>
  </si>
  <si>
    <t>Увеличение площади лесовосстановления</t>
  </si>
  <si>
    <t>Оснащение специализированных учреждений органов государственной власти субъектов Российской Федерации лесопожарной техникой и оборудованием для проведения комплекса мероприятий по охране лесов от пожаров</t>
  </si>
  <si>
    <t>838</t>
  </si>
  <si>
    <t>Департамент лесного хозяйства Томской области</t>
  </si>
  <si>
    <t>Развитие инфраструктуры дорожного хозяйства</t>
  </si>
  <si>
    <t>18WR153890</t>
  </si>
  <si>
    <t>Внедрение интеллектуальных транспортных систем, предусматривающих автоматизацию процессов управления дорожным движением в городских агломерациях, включающих города с населением свыше 300 тысяч человек</t>
  </si>
  <si>
    <t>18WR254180</t>
  </si>
  <si>
    <t>10WA154540</t>
  </si>
  <si>
    <t>Создание модельных муниципальных библиотек по результатам конкурсного отбора, проводимого Министерством культуры Российской Федерации</t>
  </si>
  <si>
    <t>Региональный проект "Содействие занятости"</t>
  </si>
  <si>
    <t>09WE155201</t>
  </si>
  <si>
    <t>Создание новых мест в общеобразовательных организациях за счет средств областного бюджета</t>
  </si>
  <si>
    <t>07WN352270</t>
  </si>
  <si>
    <t>Новое строительство и реконструкция</t>
  </si>
  <si>
    <t>10WA155191</t>
  </si>
  <si>
    <t>Капитальный ремонт объектов недвижимого имущества в сфере культуры</t>
  </si>
  <si>
    <t>Разработка проектной документации на строительство муниципальных объектов недвижимого имущества в сфере общего образования</t>
  </si>
  <si>
    <t>09WE14П010</t>
  </si>
  <si>
    <t>от     .03.2023 №50-02/18-</t>
  </si>
  <si>
    <t>20WD605180</t>
  </si>
  <si>
    <t>12</t>
  </si>
  <si>
    <t>Национальный проект "Туризм и индустрия гостеприимства"</t>
  </si>
  <si>
    <t>12.1</t>
  </si>
  <si>
    <t>03WJ153320</t>
  </si>
  <si>
    <t>Обеспечение поддержки реализации общественных инициатив, направленных на развитие туристической инфраструктуры</t>
  </si>
  <si>
    <t>03WJ253300</t>
  </si>
  <si>
    <t>Создание и внедрение программы поддержки и продвижения событийных мероприятий</t>
  </si>
  <si>
    <t>Региональный проект "Развитие туристической инфраструктуры Томской области"</t>
  </si>
  <si>
    <t>12.2</t>
  </si>
  <si>
    <t>Повышение доступности туристических продуктов (Томская область)</t>
  </si>
  <si>
    <t>Информация о плановых ассигнованиях и кассовом исполнении расходов консолидированного бюджета Томской области на реализацию региональных проектов Томской области по состоянию на 01.05.2023</t>
  </si>
  <si>
    <t>05WP252920</t>
  </si>
  <si>
    <t>Организация профессионального обучения и дополнительного профессионального образования работников промышленных предприятий</t>
  </si>
  <si>
    <t>07WN352272</t>
  </si>
  <si>
    <t>Оснащение оборудованием, мебелью, медицинскими и иными изделиями объектов нового строительства и реконструкции медицинских организаций</t>
  </si>
  <si>
    <t>15WG152421</t>
  </si>
  <si>
    <t>Ликвидация несанкционированных свалок в границах городов и наиболее опасных объектов накопленного экологического вреда окружающей среде за счет средств областного бюджета</t>
  </si>
</sst>
</file>

<file path=xl/styles.xml><?xml version="1.0" encoding="utf-8"?>
<styleSheet xmlns="http://schemas.openxmlformats.org/spreadsheetml/2006/main">
  <numFmts count="2">
    <numFmt numFmtId="164" formatCode="#,##0.0"/>
    <numFmt numFmtId="165" formatCode="0.0%"/>
  </numFmts>
  <fonts count="17">
    <font>
      <sz val="11"/>
      <color theme="1"/>
      <name val="Calibri"/>
      <family val="2"/>
      <charset val="204"/>
      <scheme val="minor"/>
    </font>
    <font>
      <i/>
      <sz val="11"/>
      <color theme="1"/>
      <name val="PT Astra Serif"/>
      <family val="1"/>
      <charset val="204"/>
    </font>
    <font>
      <sz val="11"/>
      <color theme="1"/>
      <name val="PT Astra Serif"/>
      <family val="1"/>
      <charset val="204"/>
    </font>
    <font>
      <sz val="11"/>
      <name val="PT Astra Serif"/>
      <family val="1"/>
      <charset val="204"/>
    </font>
    <font>
      <sz val="14"/>
      <name val="PT Astra Serif"/>
      <family val="1"/>
      <charset val="204"/>
    </font>
    <font>
      <sz val="13"/>
      <name val="PT Astra Serif"/>
      <family val="1"/>
      <charset val="204"/>
    </font>
    <font>
      <b/>
      <sz val="14"/>
      <color theme="1"/>
      <name val="PT Astra Serif"/>
      <family val="1"/>
      <charset val="204"/>
    </font>
    <font>
      <b/>
      <sz val="13"/>
      <color theme="1"/>
      <name val="PT Astra Serif"/>
      <family val="1"/>
      <charset val="204"/>
    </font>
    <font>
      <sz val="13"/>
      <color theme="1"/>
      <name val="PT Astra Serif"/>
      <family val="1"/>
      <charset val="204"/>
    </font>
    <font>
      <b/>
      <i/>
      <sz val="14"/>
      <color theme="1"/>
      <name val="PT Astra Serif"/>
      <family val="1"/>
      <charset val="204"/>
    </font>
    <font>
      <sz val="14"/>
      <color theme="1"/>
      <name val="PT Astra Serif"/>
      <family val="1"/>
      <charset val="204"/>
    </font>
    <font>
      <i/>
      <sz val="13"/>
      <color theme="1"/>
      <name val="PT Astra Serif"/>
      <family val="1"/>
      <charset val="204"/>
    </font>
    <font>
      <i/>
      <sz val="13"/>
      <name val="PT Astra Serif"/>
      <family val="1"/>
      <charset val="204"/>
    </font>
    <font>
      <b/>
      <sz val="14"/>
      <name val="PT Astra Serif"/>
      <family val="1"/>
      <charset val="204"/>
    </font>
    <font>
      <i/>
      <sz val="14"/>
      <color theme="1"/>
      <name val="PT Astra Serif"/>
      <family val="1"/>
      <charset val="204"/>
    </font>
    <font>
      <sz val="13"/>
      <color rgb="FF000000"/>
      <name val="PT Astra Serif"/>
      <family val="1"/>
      <charset val="204"/>
    </font>
    <font>
      <b/>
      <sz val="10"/>
      <name val="Arial Cyr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46">
    <xf numFmtId="0" fontId="0" fillId="0" borderId="0" xfId="0"/>
    <xf numFmtId="0" fontId="2" fillId="0" borderId="4" xfId="0" applyFont="1" applyBorder="1"/>
    <xf numFmtId="0" fontId="2" fillId="0" borderId="0" xfId="0" applyFont="1"/>
    <xf numFmtId="0" fontId="2" fillId="0" borderId="0" xfId="0" applyFont="1" applyFill="1"/>
    <xf numFmtId="0" fontId="2" fillId="0" borderId="0" xfId="0" applyFont="1" applyFill="1" applyAlignment="1">
      <alignment vertical="center"/>
    </xf>
    <xf numFmtId="11" fontId="2" fillId="0" borderId="0" xfId="0" applyNumberFormat="1" applyFont="1" applyFill="1"/>
    <xf numFmtId="0" fontId="2" fillId="3" borderId="0" xfId="0" applyFont="1" applyFill="1"/>
    <xf numFmtId="0" fontId="7" fillId="3" borderId="4" xfId="0" applyFont="1" applyFill="1" applyBorder="1" applyAlignment="1">
      <alignment horizontal="center" vertical="top" wrapText="1"/>
    </xf>
    <xf numFmtId="49" fontId="7" fillId="0" borderId="4" xfId="0" applyNumberFormat="1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top" wrapText="1"/>
    </xf>
    <xf numFmtId="49" fontId="8" fillId="0" borderId="4" xfId="0" applyNumberFormat="1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left" vertical="center" wrapText="1"/>
    </xf>
    <xf numFmtId="164" fontId="9" fillId="3" borderId="4" xfId="0" applyNumberFormat="1" applyFont="1" applyFill="1" applyBorder="1" applyAlignment="1">
      <alignment horizontal="right" vertical="top" wrapText="1"/>
    </xf>
    <xf numFmtId="165" fontId="9" fillId="3" borderId="4" xfId="0" applyNumberFormat="1" applyFont="1" applyFill="1" applyBorder="1" applyAlignment="1">
      <alignment horizontal="right" vertical="top" wrapText="1"/>
    </xf>
    <xf numFmtId="164" fontId="2" fillId="0" borderId="0" xfId="0" applyNumberFormat="1" applyFont="1"/>
    <xf numFmtId="49" fontId="7" fillId="2" borderId="4" xfId="0" applyNumberFormat="1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left" vertical="center"/>
    </xf>
    <xf numFmtId="0" fontId="7" fillId="2" borderId="4" xfId="0" applyFont="1" applyFill="1" applyBorder="1" applyAlignment="1">
      <alignment horizontal="center" vertical="center"/>
    </xf>
    <xf numFmtId="164" fontId="6" fillId="2" borderId="4" xfId="0" applyNumberFormat="1" applyFont="1" applyFill="1" applyBorder="1" applyAlignment="1">
      <alignment horizontal="right" vertical="top"/>
    </xf>
    <xf numFmtId="165" fontId="6" fillId="2" borderId="4" xfId="0" applyNumberFormat="1" applyFont="1" applyFill="1" applyBorder="1" applyAlignment="1">
      <alignment horizontal="right" vertical="top"/>
    </xf>
    <xf numFmtId="49" fontId="7" fillId="3" borderId="4" xfId="0" applyNumberFormat="1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left" vertical="center" wrapText="1"/>
    </xf>
    <xf numFmtId="0" fontId="7" fillId="3" borderId="4" xfId="0" applyFont="1" applyFill="1" applyBorder="1" applyAlignment="1">
      <alignment horizontal="center" vertical="center"/>
    </xf>
    <xf numFmtId="164" fontId="6" fillId="0" borderId="4" xfId="0" applyNumberFormat="1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left" vertical="center"/>
    </xf>
    <xf numFmtId="0" fontId="8" fillId="3" borderId="4" xfId="0" applyFont="1" applyFill="1" applyBorder="1" applyAlignment="1">
      <alignment horizontal="center" vertical="top"/>
    </xf>
    <xf numFmtId="165" fontId="10" fillId="0" borderId="4" xfId="0" applyNumberFormat="1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/>
    </xf>
    <xf numFmtId="165" fontId="6" fillId="3" borderId="4" xfId="0" applyNumberFormat="1" applyFont="1" applyFill="1" applyBorder="1" applyAlignment="1">
      <alignment horizontal="center" vertical="center"/>
    </xf>
    <xf numFmtId="49" fontId="8" fillId="3" borderId="4" xfId="0" applyNumberFormat="1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left" vertical="center"/>
    </xf>
    <xf numFmtId="0" fontId="11" fillId="3" borderId="4" xfId="0" applyFont="1" applyFill="1" applyBorder="1" applyAlignment="1">
      <alignment horizontal="left" vertical="center" wrapText="1"/>
    </xf>
    <xf numFmtId="0" fontId="8" fillId="3" borderId="4" xfId="0" applyFont="1" applyFill="1" applyBorder="1" applyAlignment="1">
      <alignment horizontal="center" vertical="top" wrapText="1"/>
    </xf>
    <xf numFmtId="0" fontId="7" fillId="2" borderId="4" xfId="0" applyFont="1" applyFill="1" applyBorder="1" applyAlignment="1">
      <alignment horizontal="left" vertical="top"/>
    </xf>
    <xf numFmtId="0" fontId="7" fillId="2" borderId="4" xfId="0" applyFont="1" applyFill="1" applyBorder="1" applyAlignment="1">
      <alignment horizontal="center" vertical="top"/>
    </xf>
    <xf numFmtId="164" fontId="6" fillId="2" borderId="4" xfId="0" applyNumberFormat="1" applyFont="1" applyFill="1" applyBorder="1" applyAlignment="1">
      <alignment horizontal="center" vertical="center"/>
    </xf>
    <xf numFmtId="165" fontId="6" fillId="2" borderId="4" xfId="0" applyNumberFormat="1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left" vertical="top" wrapText="1"/>
    </xf>
    <xf numFmtId="0" fontId="7" fillId="3" borderId="4" xfId="0" applyFont="1" applyFill="1" applyBorder="1" applyAlignment="1">
      <alignment horizontal="left" vertical="center" wrapText="1"/>
    </xf>
    <xf numFmtId="49" fontId="5" fillId="3" borderId="4" xfId="0" applyNumberFormat="1" applyFont="1" applyFill="1" applyBorder="1" applyAlignment="1">
      <alignment horizontal="center" vertical="center"/>
    </xf>
    <xf numFmtId="0" fontId="12" fillId="3" borderId="4" xfId="0" applyFont="1" applyFill="1" applyBorder="1" applyAlignment="1">
      <alignment horizontal="left" vertical="center" wrapText="1"/>
    </xf>
    <xf numFmtId="0" fontId="5" fillId="3" borderId="4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 wrapText="1"/>
    </xf>
    <xf numFmtId="0" fontId="3" fillId="0" borderId="0" xfId="0" applyFont="1" applyFill="1"/>
    <xf numFmtId="49" fontId="7" fillId="3" borderId="4" xfId="0" applyNumberFormat="1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top"/>
    </xf>
    <xf numFmtId="0" fontId="7" fillId="0" borderId="4" xfId="0" applyFont="1" applyFill="1" applyBorder="1" applyAlignment="1">
      <alignment horizontal="center" vertical="top"/>
    </xf>
    <xf numFmtId="11" fontId="8" fillId="3" borderId="4" xfId="0" applyNumberFormat="1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left" vertical="center" wrapText="1"/>
    </xf>
    <xf numFmtId="0" fontId="8" fillId="3" borderId="4" xfId="0" applyFont="1" applyFill="1" applyBorder="1" applyAlignment="1">
      <alignment horizontal="left" vertical="center" wrapText="1"/>
    </xf>
    <xf numFmtId="0" fontId="7" fillId="3" borderId="4" xfId="0" applyFont="1" applyFill="1" applyBorder="1" applyAlignment="1">
      <alignment horizontal="center" vertical="top"/>
    </xf>
    <xf numFmtId="11" fontId="8" fillId="3" borderId="4" xfId="0" applyNumberFormat="1" applyFont="1" applyFill="1" applyBorder="1" applyAlignment="1">
      <alignment horizontal="center" vertical="top"/>
    </xf>
    <xf numFmtId="0" fontId="8" fillId="0" borderId="4" xfId="0" applyFont="1" applyFill="1" applyBorder="1" applyAlignment="1">
      <alignment horizontal="left" vertical="center" wrapText="1"/>
    </xf>
    <xf numFmtId="0" fontId="2" fillId="2" borderId="0" xfId="0" applyFont="1" applyFill="1"/>
    <xf numFmtId="0" fontId="7" fillId="0" borderId="4" xfId="0" applyFont="1" applyFill="1" applyBorder="1" applyAlignment="1">
      <alignment horizontal="center" vertical="center" wrapText="1"/>
    </xf>
    <xf numFmtId="4" fontId="7" fillId="2" borderId="4" xfId="0" applyNumberFormat="1" applyFont="1" applyFill="1" applyBorder="1" applyAlignment="1">
      <alignment horizontal="center" vertical="center"/>
    </xf>
    <xf numFmtId="49" fontId="11" fillId="0" borderId="4" xfId="0" applyNumberFormat="1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top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/>
    </xf>
    <xf numFmtId="164" fontId="14" fillId="3" borderId="4" xfId="0" applyNumberFormat="1" applyFont="1" applyFill="1" applyBorder="1" applyAlignment="1">
      <alignment horizontal="right" vertical="top" wrapText="1"/>
    </xf>
    <xf numFmtId="165" fontId="14" fillId="3" borderId="4" xfId="0" applyNumberFormat="1" applyFont="1" applyFill="1" applyBorder="1" applyAlignment="1">
      <alignment horizontal="right" vertical="top" wrapText="1"/>
    </xf>
    <xf numFmtId="164" fontId="10" fillId="0" borderId="4" xfId="0" applyNumberFormat="1" applyFont="1" applyFill="1" applyBorder="1" applyAlignment="1">
      <alignment horizontal="center" vertical="center"/>
    </xf>
    <xf numFmtId="164" fontId="10" fillId="0" borderId="4" xfId="0" applyNumberFormat="1" applyFont="1" applyFill="1" applyBorder="1" applyAlignment="1">
      <alignment horizontal="right" vertical="top"/>
    </xf>
    <xf numFmtId="0" fontId="7" fillId="0" borderId="5" xfId="0" applyFont="1" applyFill="1" applyBorder="1" applyAlignment="1">
      <alignment horizontal="center" vertical="center" wrapText="1"/>
    </xf>
    <xf numFmtId="164" fontId="14" fillId="3" borderId="6" xfId="0" applyNumberFormat="1" applyFont="1" applyFill="1" applyBorder="1" applyAlignment="1">
      <alignment horizontal="right" vertical="top" wrapText="1"/>
    </xf>
    <xf numFmtId="0" fontId="15" fillId="0" borderId="4" xfId="0" applyFont="1" applyBorder="1" applyAlignment="1">
      <alignment horizontal="center" vertical="top" wrapText="1"/>
    </xf>
    <xf numFmtId="0" fontId="2" fillId="0" borderId="0" xfId="0" applyFont="1" applyAlignment="1">
      <alignment wrapText="1"/>
    </xf>
    <xf numFmtId="0" fontId="8" fillId="0" borderId="4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wrapText="1"/>
    </xf>
    <xf numFmtId="0" fontId="11" fillId="3" borderId="4" xfId="0" applyNumberFormat="1" applyFont="1" applyFill="1" applyBorder="1" applyAlignment="1">
      <alignment horizontal="left" vertical="center" wrapText="1"/>
    </xf>
    <xf numFmtId="0" fontId="12" fillId="3" borderId="4" xfId="0" applyNumberFormat="1" applyFont="1" applyFill="1" applyBorder="1" applyAlignment="1">
      <alignment horizontal="left" vertical="center" wrapText="1"/>
    </xf>
    <xf numFmtId="164" fontId="0" fillId="0" borderId="0" xfId="0" applyNumberFormat="1"/>
    <xf numFmtId="0" fontId="14" fillId="0" borderId="0" xfId="0" applyFont="1" applyAlignment="1">
      <alignment wrapText="1"/>
    </xf>
    <xf numFmtId="0" fontId="8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2" fillId="0" borderId="0" xfId="0" applyNumberFormat="1" applyFont="1" applyFill="1" applyAlignment="1">
      <alignment vertical="center"/>
    </xf>
    <xf numFmtId="0" fontId="12" fillId="3" borderId="13" xfId="0" applyNumberFormat="1" applyFont="1" applyFill="1" applyBorder="1" applyAlignment="1" applyProtection="1">
      <alignment horizontal="left" vertical="center" wrapText="1"/>
    </xf>
    <xf numFmtId="0" fontId="8" fillId="0" borderId="4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top" wrapText="1"/>
    </xf>
    <xf numFmtId="0" fontId="7" fillId="3" borderId="4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0" fillId="0" borderId="0" xfId="0" applyFill="1"/>
    <xf numFmtId="164" fontId="9" fillId="0" borderId="4" xfId="0" applyNumberFormat="1" applyFont="1" applyFill="1" applyBorder="1" applyAlignment="1">
      <alignment horizontal="center" vertical="center" wrapText="1"/>
    </xf>
    <xf numFmtId="164" fontId="13" fillId="0" borderId="4" xfId="0" applyNumberFormat="1" applyFont="1" applyFill="1" applyBorder="1" applyAlignment="1">
      <alignment horizontal="center" vertical="center"/>
    </xf>
    <xf numFmtId="164" fontId="9" fillId="0" borderId="4" xfId="0" applyNumberFormat="1" applyFont="1" applyFill="1" applyBorder="1" applyAlignment="1">
      <alignment horizontal="right" vertical="top" wrapText="1"/>
    </xf>
    <xf numFmtId="164" fontId="9" fillId="0" borderId="4" xfId="0" applyNumberFormat="1" applyFont="1" applyFill="1" applyBorder="1" applyAlignment="1">
      <alignment horizontal="center" vertical="top" wrapText="1"/>
    </xf>
    <xf numFmtId="164" fontId="4" fillId="0" borderId="4" xfId="0" applyNumberFormat="1" applyFont="1" applyFill="1" applyBorder="1" applyAlignment="1">
      <alignment horizontal="center" vertical="center"/>
    </xf>
    <xf numFmtId="0" fontId="10" fillId="0" borderId="0" xfId="0" applyFont="1" applyFill="1"/>
    <xf numFmtId="0" fontId="1" fillId="0" borderId="0" xfId="0" applyFont="1" applyFill="1" applyAlignment="1">
      <alignment horizontal="right"/>
    </xf>
    <xf numFmtId="0" fontId="11" fillId="0" borderId="4" xfId="0" applyFont="1" applyFill="1" applyBorder="1" applyAlignment="1">
      <alignment horizontal="left" vertical="center" wrapText="1"/>
    </xf>
    <xf numFmtId="164" fontId="6" fillId="2" borderId="4" xfId="0" applyNumberFormat="1" applyFont="1" applyFill="1" applyBorder="1" applyAlignment="1">
      <alignment horizontal="center" vertical="top"/>
    </xf>
    <xf numFmtId="0" fontId="7" fillId="0" borderId="4" xfId="0" applyFont="1" applyFill="1" applyBorder="1" applyAlignment="1">
      <alignment horizontal="center" vertical="top" wrapText="1"/>
    </xf>
    <xf numFmtId="4" fontId="7" fillId="0" borderId="4" xfId="0" applyNumberFormat="1" applyFont="1" applyFill="1" applyBorder="1" applyAlignment="1">
      <alignment horizontal="center" vertical="center"/>
    </xf>
    <xf numFmtId="49" fontId="8" fillId="2" borderId="4" xfId="0" applyNumberFormat="1" applyFont="1" applyFill="1" applyBorder="1" applyAlignment="1">
      <alignment horizontal="center" vertical="center"/>
    </xf>
    <xf numFmtId="164" fontId="10" fillId="2" borderId="4" xfId="0" applyNumberFormat="1" applyFont="1" applyFill="1" applyBorder="1" applyAlignment="1">
      <alignment horizontal="center" vertical="center"/>
    </xf>
    <xf numFmtId="4" fontId="8" fillId="0" borderId="4" xfId="0" applyNumberFormat="1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top" wrapText="1"/>
    </xf>
    <xf numFmtId="4" fontId="2" fillId="0" borderId="4" xfId="0" applyNumberFormat="1" applyFont="1" applyFill="1" applyBorder="1" applyAlignment="1">
      <alignment horizontal="center" vertical="center" wrapText="1"/>
    </xf>
    <xf numFmtId="4" fontId="10" fillId="0" borderId="4" xfId="0" applyNumberFormat="1" applyFont="1" applyFill="1" applyBorder="1" applyAlignment="1">
      <alignment horizontal="center" vertical="center" wrapText="1"/>
    </xf>
    <xf numFmtId="164" fontId="10" fillId="0" borderId="4" xfId="0" applyNumberFormat="1" applyFont="1" applyFill="1" applyBorder="1" applyAlignment="1">
      <alignment horizontal="center" vertical="center" wrapText="1"/>
    </xf>
    <xf numFmtId="11" fontId="5" fillId="3" borderId="4" xfId="0" applyNumberFormat="1" applyFont="1" applyFill="1" applyBorder="1" applyAlignment="1">
      <alignment horizontal="center" vertical="center"/>
    </xf>
    <xf numFmtId="11" fontId="5" fillId="0" borderId="4" xfId="0" applyNumberFormat="1" applyFont="1" applyFill="1" applyBorder="1" applyAlignment="1">
      <alignment horizontal="center" vertical="center"/>
    </xf>
    <xf numFmtId="4" fontId="16" fillId="0" borderId="0" xfId="0" applyNumberFormat="1" applyFont="1" applyBorder="1" applyAlignment="1" applyProtection="1">
      <alignment horizontal="right"/>
    </xf>
    <xf numFmtId="0" fontId="2" fillId="0" borderId="0" xfId="0" applyFont="1" applyBorder="1"/>
    <xf numFmtId="164" fontId="0" fillId="0" borderId="0" xfId="0" applyNumberFormat="1" applyBorder="1"/>
    <xf numFmtId="164" fontId="2" fillId="0" borderId="0" xfId="0" applyNumberFormat="1" applyFont="1" applyBorder="1"/>
    <xf numFmtId="49" fontId="7" fillId="4" borderId="4" xfId="0" applyNumberFormat="1" applyFont="1" applyFill="1" applyBorder="1" applyAlignment="1">
      <alignment horizontal="center" vertical="center"/>
    </xf>
    <xf numFmtId="164" fontId="2" fillId="0" borderId="0" xfId="0" applyNumberFormat="1" applyFont="1" applyFill="1"/>
    <xf numFmtId="4" fontId="4" fillId="0" borderId="14" xfId="0" applyNumberFormat="1" applyFont="1" applyFill="1" applyBorder="1" applyAlignment="1" applyProtection="1">
      <alignment horizontal="center" vertical="center" wrapText="1"/>
    </xf>
    <xf numFmtId="0" fontId="7" fillId="0" borderId="4" xfId="0" applyFont="1" applyFill="1" applyBorder="1" applyAlignment="1">
      <alignment horizontal="center" vertical="top" wrapText="1"/>
    </xf>
    <xf numFmtId="0" fontId="7" fillId="0" borderId="4" xfId="0" applyFont="1" applyFill="1" applyBorder="1" applyAlignment="1">
      <alignment horizontal="center" vertical="top" wrapText="1"/>
    </xf>
    <xf numFmtId="0" fontId="12" fillId="3" borderId="0" xfId="0" applyNumberFormat="1" applyFont="1" applyFill="1" applyBorder="1" applyAlignment="1" applyProtection="1">
      <alignment horizontal="left" vertical="center" wrapText="1"/>
    </xf>
    <xf numFmtId="0" fontId="6" fillId="0" borderId="0" xfId="0" applyFont="1" applyFill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top" wrapText="1"/>
    </xf>
    <xf numFmtId="0" fontId="7" fillId="0" borderId="5" xfId="0" applyFont="1" applyFill="1" applyBorder="1" applyAlignment="1">
      <alignment horizontal="center" vertical="top" wrapText="1"/>
    </xf>
    <xf numFmtId="0" fontId="7" fillId="0" borderId="6" xfId="0" applyFont="1" applyFill="1" applyBorder="1" applyAlignment="1">
      <alignment horizontal="center" vertical="top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vertical="center"/>
    </xf>
    <xf numFmtId="0" fontId="8" fillId="0" borderId="6" xfId="0" applyFont="1" applyFill="1" applyBorder="1" applyAlignment="1">
      <alignment vertical="center"/>
    </xf>
    <xf numFmtId="0" fontId="8" fillId="0" borderId="5" xfId="0" applyFont="1" applyFill="1" applyBorder="1"/>
    <xf numFmtId="0" fontId="8" fillId="0" borderId="6" xfId="0" applyFont="1" applyFill="1" applyBorder="1"/>
    <xf numFmtId="0" fontId="7" fillId="0" borderId="2" xfId="0" applyFont="1" applyFill="1" applyBorder="1" applyAlignment="1">
      <alignment horizontal="center" vertical="top" wrapText="1"/>
    </xf>
    <xf numFmtId="0" fontId="7" fillId="0" borderId="3" xfId="0" applyFont="1" applyFill="1" applyBorder="1" applyAlignment="1">
      <alignment horizontal="center" vertical="top" wrapText="1"/>
    </xf>
    <xf numFmtId="0" fontId="7" fillId="0" borderId="7" xfId="0" applyFont="1" applyFill="1" applyBorder="1" applyAlignment="1">
      <alignment horizontal="center" vertical="top" wrapText="1"/>
    </xf>
    <xf numFmtId="0" fontId="7" fillId="0" borderId="2" xfId="0" applyFont="1" applyFill="1" applyBorder="1" applyAlignment="1">
      <alignment horizontal="center"/>
    </xf>
    <xf numFmtId="0" fontId="7" fillId="0" borderId="3" xfId="0" applyFont="1" applyFill="1" applyBorder="1" applyAlignment="1">
      <alignment horizontal="center"/>
    </xf>
    <xf numFmtId="0" fontId="7" fillId="0" borderId="7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 vertical="top" wrapText="1"/>
    </xf>
    <xf numFmtId="0" fontId="7" fillId="0" borderId="8" xfId="0" applyFont="1" applyFill="1" applyBorder="1" applyAlignment="1">
      <alignment horizontal="center" vertical="top" wrapText="1"/>
    </xf>
    <xf numFmtId="0" fontId="7" fillId="0" borderId="9" xfId="0" applyFont="1" applyFill="1" applyBorder="1" applyAlignment="1">
      <alignment horizontal="center" vertical="top" wrapText="1"/>
    </xf>
    <xf numFmtId="0" fontId="7" fillId="0" borderId="10" xfId="0" applyFont="1" applyFill="1" applyBorder="1" applyAlignment="1">
      <alignment horizontal="center" vertical="top" wrapText="1"/>
    </xf>
    <xf numFmtId="0" fontId="15" fillId="0" borderId="4" xfId="0" applyFont="1" applyBorder="1" applyAlignment="1">
      <alignment horizontal="center" vertical="top" wrapText="1"/>
    </xf>
    <xf numFmtId="0" fontId="8" fillId="0" borderId="1" xfId="0" applyFont="1" applyFill="1" applyBorder="1" applyAlignment="1">
      <alignment horizontal="center" vertical="top" wrapText="1"/>
    </xf>
    <xf numFmtId="0" fontId="8" fillId="0" borderId="6" xfId="0" applyFont="1" applyFill="1" applyBorder="1" applyAlignment="1">
      <alignment horizontal="center" vertical="top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top" wrapText="1"/>
    </xf>
    <xf numFmtId="0" fontId="8" fillId="0" borderId="12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99CC00"/>
      <color rgb="FF3399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usernames" Target="revisions/userNames.xml"/><Relationship Id="rId3" Type="http://schemas.openxmlformats.org/officeDocument/2006/relationships/theme" Target="theme/theme1.xml"/><Relationship Id="rId7" Type="http://schemas.openxmlformats.org/officeDocument/2006/relationships/revisionHeaders" Target="revisions/revisionHeader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revisions/_rels/revisionHeaders.xml.rels><?xml version="1.0" encoding="UTF-8" standalone="yes"?>
<Relationships xmlns="http://schemas.openxmlformats.org/package/2006/relationships"><Relationship Id="rId206" Type="http://schemas.openxmlformats.org/officeDocument/2006/relationships/revisionLog" Target="NULL"/><Relationship Id="rId219" Type="http://schemas.openxmlformats.org/officeDocument/2006/relationships/revisionLog" Target="revisionLog11.xml"/><Relationship Id="rId214" Type="http://schemas.openxmlformats.org/officeDocument/2006/relationships/revisionLog" Target="revisionLog111.xml"/><Relationship Id="rId222" Type="http://schemas.openxmlformats.org/officeDocument/2006/relationships/revisionLog" Target="revisionLog12.xml"/><Relationship Id="rId205" Type="http://schemas.openxmlformats.org/officeDocument/2006/relationships/revisionLog" Target="NULL"/><Relationship Id="rId213" Type="http://schemas.openxmlformats.org/officeDocument/2006/relationships/revisionLog" Target="revisionLog1111.xml"/><Relationship Id="rId218" Type="http://schemas.openxmlformats.org/officeDocument/2006/relationships/revisionLog" Target="revisionLog121.xml"/><Relationship Id="rId209" Type="http://schemas.openxmlformats.org/officeDocument/2006/relationships/revisionLog" Target="NULL"/><Relationship Id="rId217" Type="http://schemas.openxmlformats.org/officeDocument/2006/relationships/revisionLog" Target="revisionLog1211.xml"/><Relationship Id="rId221" Type="http://schemas.openxmlformats.org/officeDocument/2006/relationships/revisionLog" Target="revisionLog13.xml"/><Relationship Id="rId212" Type="http://schemas.openxmlformats.org/officeDocument/2006/relationships/revisionLog" Target="revisionLog11111.xml"/><Relationship Id="rId220" Type="http://schemas.openxmlformats.org/officeDocument/2006/relationships/revisionLog" Target="revisionLog131.xml"/><Relationship Id="rId225" Type="http://schemas.openxmlformats.org/officeDocument/2006/relationships/revisionLog" Target="revisionLog1.xml"/><Relationship Id="rId208" Type="http://schemas.openxmlformats.org/officeDocument/2006/relationships/revisionLog" Target="NULL"/><Relationship Id="rId216" Type="http://schemas.openxmlformats.org/officeDocument/2006/relationships/revisionLog" Target="revisionLog12111.xml"/><Relationship Id="rId211" Type="http://schemas.openxmlformats.org/officeDocument/2006/relationships/revisionLog" Target="NULL"/><Relationship Id="rId224" Type="http://schemas.openxmlformats.org/officeDocument/2006/relationships/revisionLog" Target="revisionLog14.xml"/><Relationship Id="rId210" Type="http://schemas.openxmlformats.org/officeDocument/2006/relationships/revisionLog" Target="NULL"/><Relationship Id="rId207" Type="http://schemas.openxmlformats.org/officeDocument/2006/relationships/revisionLog" Target="NULL"/><Relationship Id="rId215" Type="http://schemas.openxmlformats.org/officeDocument/2006/relationships/revisionLog" Target="revisionLog121111.xml"/><Relationship Id="rId223" Type="http://schemas.openxmlformats.org/officeDocument/2006/relationships/revisionLog" Target="revisionLog141.xml"/></Relationships>
</file>

<file path=xl/revisions/revisionHeaders.xml><?xml version="1.0" encoding="utf-8"?>
<headers xmlns="http://schemas.openxmlformats.org/spreadsheetml/2006/main" xmlns:r="http://schemas.openxmlformats.org/officeDocument/2006/relationships" guid="{94853AAC-AED8-4047-8B19-A0EA70B8C633}" diskRevisions="1" revisionId="4652" version="15">
  <header guid="{F703289A-7E1B-4B60-A022-217536DA18BF}" dateTime="2023-04-04T10:16:48" maxSheetId="3" userName="pvn" r:id="rId205" minRId="4265" maxRId="4290">
    <sheetIdMap count="2">
      <sheetId val="1"/>
      <sheetId val="2"/>
    </sheetIdMap>
  </header>
  <header guid="{B2A6AE4F-7ADA-4427-823A-62A048AAC53C}" dateTime="2023-04-04T10:17:15" maxSheetId="3" userName="pvn" r:id="rId206">
    <sheetIdMap count="2">
      <sheetId val="1"/>
      <sheetId val="2"/>
    </sheetIdMap>
  </header>
  <header guid="{E081A8E2-D056-4D5A-ACAD-E32F01AABDCB}" dateTime="2023-04-04T10:40:28" maxSheetId="3" userName="pvn" r:id="rId207" minRId="4303" maxRId="4325">
    <sheetIdMap count="2">
      <sheetId val="1"/>
      <sheetId val="2"/>
    </sheetIdMap>
  </header>
  <header guid="{66B22B96-685D-4F5C-BAFC-878705D8F6E9}" dateTime="2023-04-04T11:14:28" maxSheetId="3" userName="pvn" r:id="rId208" minRId="4332" maxRId="4336">
    <sheetIdMap count="2">
      <sheetId val="1"/>
      <sheetId val="2"/>
    </sheetIdMap>
  </header>
  <header guid="{C10C1BDC-036B-413D-A35B-714E4052BDBD}" dateTime="2023-04-04T11:28:36" maxSheetId="3" userName="pvn" r:id="rId209">
    <sheetIdMap count="2">
      <sheetId val="1"/>
      <sheetId val="2"/>
    </sheetIdMap>
  </header>
  <header guid="{CA7C04B7-5621-4CD6-AA19-53DBF949E856}" dateTime="2023-04-04T11:29:08" maxSheetId="3" userName="pvn" r:id="rId210" minRId="4349" maxRId="4360">
    <sheetIdMap count="2">
      <sheetId val="1"/>
      <sheetId val="2"/>
    </sheetIdMap>
  </header>
  <header guid="{F27A6AE0-1BEC-4FBF-AC54-D47E6FB93004}" dateTime="2023-04-04T11:31:48" maxSheetId="3" userName="pvn" r:id="rId211">
    <sheetIdMap count="2">
      <sheetId val="1"/>
      <sheetId val="2"/>
    </sheetIdMap>
  </header>
  <header guid="{7E9C01EC-6E39-4DF9-93A3-4EE9BCD1199E}" dateTime="2023-04-20T14:36:33" maxSheetId="3" userName="pvn" r:id="rId212">
    <sheetIdMap count="2">
      <sheetId val="1"/>
      <sheetId val="2"/>
    </sheetIdMap>
  </header>
  <header guid="{CBD27E13-09C4-4DDF-96BA-E487F7C980AE}" dateTime="2023-04-20T17:55:24" maxSheetId="3" userName="pvn" r:id="rId213">
    <sheetIdMap count="2">
      <sheetId val="1"/>
      <sheetId val="2"/>
    </sheetIdMap>
  </header>
  <header guid="{4EED31F6-AA53-4090-81EB-73C05CDB3AAB}" dateTime="2023-04-25T11:35:25" maxSheetId="3" userName="pvn" r:id="rId214">
    <sheetIdMap count="2">
      <sheetId val="1"/>
      <sheetId val="2"/>
    </sheetIdMap>
  </header>
  <header guid="{4DD591AE-A40D-48C9-AA7A-44F328EAB901}" dateTime="2023-04-25T11:45:28" maxSheetId="3" userName="pvn" r:id="rId215" minRId="4391">
    <sheetIdMap count="2">
      <sheetId val="1"/>
      <sheetId val="2"/>
    </sheetIdMap>
  </header>
  <header guid="{31A925D3-3DD4-46FD-925C-26C5B195A3D0}" dateTime="2023-05-02T12:50:13" maxSheetId="3" userName="pvn" r:id="rId216" minRId="4398" maxRId="4493">
    <sheetIdMap count="2">
      <sheetId val="1"/>
      <sheetId val="2"/>
    </sheetIdMap>
  </header>
  <header guid="{0A98EE6A-F5BF-400B-B959-ED364A38CD54}" dateTime="2023-05-02T13:35:38" maxSheetId="3" userName="pvn" r:id="rId217" minRId="4500" maxRId="4515">
    <sheetIdMap count="2">
      <sheetId val="1"/>
      <sheetId val="2"/>
    </sheetIdMap>
  </header>
  <header guid="{87F2B288-9E1F-4FE2-9163-D18F37983873}" dateTime="2023-05-02T13:45:20" maxSheetId="3" userName="pvn" r:id="rId218" minRId="4522" maxRId="4523">
    <sheetIdMap count="2">
      <sheetId val="1"/>
      <sheetId val="2"/>
    </sheetIdMap>
  </header>
  <header guid="{DC318384-C27A-4114-B640-243F43F84494}" dateTime="2023-05-02T13:45:49" maxSheetId="3" userName="pvn" r:id="rId219">
    <sheetIdMap count="2">
      <sheetId val="1"/>
      <sheetId val="2"/>
    </sheetIdMap>
  </header>
  <header guid="{ED3BA211-A9F3-40F5-83DF-73913F752777}" dateTime="2023-05-03T09:19:14" maxSheetId="3" userName="pvn" r:id="rId220" minRId="4536" maxRId="4539">
    <sheetIdMap count="2">
      <sheetId val="1"/>
      <sheetId val="2"/>
    </sheetIdMap>
  </header>
  <header guid="{15A97A00-D69D-4346-984D-CC39BE3DFCC0}" dateTime="2023-05-03T10:25:58" maxSheetId="3" userName="pvn" r:id="rId221" minRId="4546" maxRId="4575">
    <sheetIdMap count="2">
      <sheetId val="1"/>
      <sheetId val="2"/>
    </sheetIdMap>
  </header>
  <header guid="{6A45D7DC-628A-4563-9C36-04015630C8DA}" dateTime="2023-05-03T11:17:09" maxSheetId="3" userName="pvn" r:id="rId222" minRId="4582" maxRId="4602">
    <sheetIdMap count="2">
      <sheetId val="1"/>
      <sheetId val="2"/>
    </sheetIdMap>
  </header>
  <header guid="{775B3CDD-4FCB-41A7-866B-B6C03A4261AF}" dateTime="2023-05-03T11:24:18" maxSheetId="3" userName="pvn" r:id="rId223" minRId="4609" maxRId="4622">
    <sheetIdMap count="2">
      <sheetId val="1"/>
      <sheetId val="2"/>
    </sheetIdMap>
  </header>
  <header guid="{DEBE79EF-69B6-4406-BE27-F14F57C52834}" dateTime="2023-05-03T11:32:19" maxSheetId="3" userName="pvn" r:id="rId224" minRId="4629" maxRId="4640">
    <sheetIdMap count="2">
      <sheetId val="1"/>
      <sheetId val="2"/>
    </sheetIdMap>
  </header>
  <header guid="{94853AAC-AED8-4047-8B19-A0EA70B8C633}" dateTime="2023-05-03T11:32:36" maxSheetId="3" userName="pvn" r:id="rId225">
    <sheetIdMap count="2">
      <sheetId val="1"/>
      <sheetId val="2"/>
    </sheetIdMap>
  </header>
</headers>
</file>

<file path=xl/revisions/revisionLog1.xml><?xml version="1.0" encoding="utf-8"?>
<revisions xmlns="http://schemas.openxmlformats.org/spreadsheetml/2006/main" xmlns:r="http://schemas.openxmlformats.org/officeDocument/2006/relationships">
  <rcv guid="{BABD61A3-6A51-407B-8C81-60ED34B253AA}" action="delete"/>
  <rdn rId="0" localSheetId="1" customView="1" name="Z_BABD61A3_6A51_407B_8C81_60ED34B253AA_.wvu.PrintArea" hidden="1" oldHidden="1">
    <formula>Лист1!$A$5:$V$195</formula>
    <oldFormula>Лист1!$A$5:$V$195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Rows" hidden="1" oldHidden="1">
    <formula>Лист1!$158:$159</formula>
    <oldFormula>Лист1!$158:$159</oldFormula>
  </rdn>
  <rdn rId="0" localSheetId="1" customView="1" name="Z_BABD61A3_6A51_407B_8C81_60ED34B253AA_.wvu.FilterData" hidden="1" oldHidden="1">
    <formula>Лист1!$E$15:$E$195</formula>
    <oldFormula>Лист1!$E$15:$E$195</oldFormula>
  </rdn>
  <rdn rId="0" localSheetId="2" customView="1" name="Z_BABD61A3_6A51_407B_8C81_60ED34B253AA_.wvu.PrintArea" hidden="1" oldHidden="1">
    <formula>Лист2!$A$1:$O$19</formula>
    <oldFormula>Лист2!$A$1:$O$19</oldFormula>
  </rdn>
  <rdn rId="0" localSheetId="2" customView="1" name="Z_BABD61A3_6A51_407B_8C81_60ED34B253AA_.wvu.Cols" hidden="1" oldHidden="1">
    <formula>Лист2!$F:$G</formula>
    <oldFormula>Лист2!$F:$G</oldFormula>
  </rdn>
  <rcv guid="{BABD61A3-6A51-407B-8C81-60ED34B253AA}" action="add"/>
</revisions>
</file>

<file path=xl/revisions/revisionLog11.xml><?xml version="1.0" encoding="utf-8"?>
<revisions xmlns="http://schemas.openxmlformats.org/spreadsheetml/2006/main" xmlns:r="http://schemas.openxmlformats.org/officeDocument/2006/relationships">
  <rfmt sheetId="1" sqref="G1:G1048576">
    <dxf>
      <fill>
        <patternFill patternType="none">
          <bgColor auto="1"/>
        </patternFill>
      </fill>
    </dxf>
  </rfmt>
  <rfmt sheetId="1" sqref="K1:K1048576">
    <dxf>
      <fill>
        <patternFill patternType="none">
          <bgColor auto="1"/>
        </patternFill>
      </fill>
    </dxf>
  </rfmt>
  <rfmt sheetId="1" sqref="O1:O1048576">
    <dxf>
      <fill>
        <patternFill patternType="none">
          <bgColor auto="1"/>
        </patternFill>
      </fill>
    </dxf>
  </rfmt>
  <rcv guid="{BABD61A3-6A51-407B-8C81-60ED34B253AA}" action="delete"/>
  <rdn rId="0" localSheetId="1" customView="1" name="Z_BABD61A3_6A51_407B_8C81_60ED34B253AA_.wvu.PrintArea" hidden="1" oldHidden="1">
    <formula>Лист1!$A$5:$V$195</formula>
    <oldFormula>Лист1!$A$5:$V$195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Rows" hidden="1" oldHidden="1">
    <formula>Лист1!$158:$159</formula>
    <oldFormula>Лист1!$158:$159</oldFormula>
  </rdn>
  <rdn rId="0" localSheetId="1" customView="1" name="Z_BABD61A3_6A51_407B_8C81_60ED34B253AA_.wvu.FilterData" hidden="1" oldHidden="1">
    <formula>Лист1!$E$15:$E$195</formula>
    <oldFormula>Лист1!$E$15:$E$195</oldFormula>
  </rdn>
  <rdn rId="0" localSheetId="2" customView="1" name="Z_BABD61A3_6A51_407B_8C81_60ED34B253AA_.wvu.PrintArea" hidden="1" oldHidden="1">
    <formula>Лист2!$A$1:$O$19</formula>
    <oldFormula>Лист2!$A$1:$O$19</oldFormula>
  </rdn>
  <rdn rId="0" localSheetId="2" customView="1" name="Z_BABD61A3_6A51_407B_8C81_60ED34B253AA_.wvu.Cols" hidden="1" oldHidden="1">
    <formula>Лист2!$F:$G</formula>
    <oldFormula>Лист2!$F:$G</oldFormula>
  </rdn>
  <rcv guid="{BABD61A3-6A51-407B-8C81-60ED34B253AA}" action="add"/>
</revisions>
</file>

<file path=xl/revisions/revisionLog12.xml><?xml version="1.0" encoding="utf-8"?>
<revisions xmlns="http://schemas.openxmlformats.org/spreadsheetml/2006/main" xmlns:r="http://schemas.openxmlformats.org/officeDocument/2006/relationships">
  <rfmt sheetId="1" sqref="U1:U1048576">
    <dxf>
      <fill>
        <patternFill>
          <bgColor rgb="FFFFFF00"/>
        </patternFill>
      </fill>
    </dxf>
  </rfmt>
  <rfmt sheetId="1" sqref="Q1:Q1048576">
    <dxf>
      <fill>
        <patternFill>
          <bgColor rgb="FFFFFF00"/>
        </patternFill>
      </fill>
    </dxf>
  </rfmt>
  <rfmt sheetId="1" sqref="M1:M1048576">
    <dxf>
      <fill>
        <patternFill>
          <bgColor rgb="FFFFFF00"/>
        </patternFill>
      </fill>
    </dxf>
  </rfmt>
  <rfmt sheetId="1" sqref="I1:I1048576">
    <dxf>
      <fill>
        <patternFill>
          <bgColor rgb="FFFFFF00"/>
        </patternFill>
      </fill>
    </dxf>
  </rfmt>
  <rcc rId="4582" sId="1" numFmtId="4">
    <oc r="I23">
      <v>1403</v>
    </oc>
    <nc r="I23">
      <v>1493</v>
    </nc>
  </rcc>
  <rcc rId="4583" sId="1" numFmtId="4">
    <nc r="M23">
      <v>30</v>
    </nc>
  </rcc>
  <rcc rId="4584" sId="1" numFmtId="4">
    <oc r="Q23">
      <v>849</v>
    </oc>
    <nc r="Q23">
      <v>939</v>
    </nc>
  </rcc>
  <rcc rId="4585" sId="1" numFmtId="4">
    <oc r="U23">
      <v>589</v>
    </oc>
    <nc r="U23">
      <v>679</v>
    </nc>
  </rcc>
  <rcc rId="4586" sId="1" numFmtId="4">
    <nc r="M24">
      <v>376</v>
    </nc>
  </rcc>
  <rcc rId="4587" sId="1" numFmtId="4">
    <oc r="M25">
      <v>6558.6</v>
    </oc>
    <nc r="M25">
      <v>7328.4</v>
    </nc>
  </rcc>
  <rcc rId="4588" sId="1" numFmtId="4">
    <nc r="M27">
      <v>176.3</v>
    </nc>
  </rcc>
  <rcc rId="4589" sId="1" numFmtId="4">
    <nc r="M64">
      <v>127</v>
    </nc>
  </rcc>
  <rcc rId="4590" sId="1" numFmtId="4">
    <nc r="M65">
      <v>20000</v>
    </nc>
  </rcc>
  <rcc rId="4591" sId="1" numFmtId="4">
    <oc r="I70">
      <v>270.39999999999998</v>
    </oc>
    <nc r="I70">
      <v>270.3</v>
    </nc>
  </rcc>
  <rcc rId="4592" sId="1" numFmtId="4">
    <oc r="M70">
      <v>71.8</v>
    </oc>
    <nc r="M70">
      <v>130.5</v>
    </nc>
  </rcc>
  <rcc rId="4593" sId="1" numFmtId="4">
    <oc r="I76">
      <v>2335</v>
    </oc>
    <nc r="I76">
      <v>360.9</v>
    </nc>
  </rcc>
  <rcc rId="4594" sId="1" numFmtId="4">
    <nc r="M149">
      <v>22</v>
    </nc>
  </rcc>
  <rcc rId="4595" sId="1" numFmtId="4">
    <oc r="I98">
      <v>42320.800000000003</v>
    </oc>
    <nc r="I98">
      <v>37513.300000000003</v>
    </nc>
  </rcc>
  <rcc rId="4596" sId="1" numFmtId="4">
    <oc r="M98">
      <v>600</v>
    </oc>
    <nc r="M98">
      <v>14600</v>
    </nc>
  </rcc>
  <rcc rId="4597" sId="1" numFmtId="4">
    <oc r="I99">
      <v>41530</v>
    </oc>
    <nc r="I99">
      <v>41467.9</v>
    </nc>
  </rcc>
  <rcc rId="4598" sId="1" numFmtId="4">
    <oc r="M99">
      <v>798.7</v>
    </oc>
    <nc r="M99">
      <v>3115.1</v>
    </nc>
  </rcc>
  <rcc rId="4599" sId="1" numFmtId="4">
    <oc r="I107">
      <v>53452.3</v>
    </oc>
    <nc r="I107">
      <v>52975.6</v>
    </nc>
  </rcc>
  <rcc rId="4600" sId="1" numFmtId="4">
    <oc r="M107">
      <v>1678.6</v>
    </oc>
    <nc r="M107">
      <v>6076.4</v>
    </nc>
  </rcc>
  <rcc rId="4601" sId="1" numFmtId="4">
    <oc r="M125">
      <v>29417.7</v>
    </oc>
    <nc r="M125">
      <v>268855.90000000002</v>
    </nc>
  </rcc>
  <rcc rId="4602" sId="1" numFmtId="4">
    <oc r="M126">
      <v>9.1</v>
    </oc>
    <nc r="M126">
      <v>34</v>
    </nc>
  </rcc>
  <rfmt sheetId="1" sqref="I1:I1048576">
    <dxf>
      <fill>
        <patternFill patternType="none">
          <bgColor auto="1"/>
        </patternFill>
      </fill>
    </dxf>
  </rfmt>
  <rfmt sheetId="1" sqref="M1:M1048576">
    <dxf>
      <fill>
        <patternFill patternType="none">
          <bgColor auto="1"/>
        </patternFill>
      </fill>
    </dxf>
  </rfmt>
  <rfmt sheetId="1" sqref="Q1:Q1048576">
    <dxf>
      <fill>
        <patternFill patternType="none">
          <bgColor auto="1"/>
        </patternFill>
      </fill>
    </dxf>
  </rfmt>
  <rfmt sheetId="1" sqref="U1:U1048576">
    <dxf>
      <fill>
        <patternFill patternType="none">
          <bgColor auto="1"/>
        </patternFill>
      </fill>
    </dxf>
  </rfmt>
  <rcv guid="{BABD61A3-6A51-407B-8C81-60ED34B253AA}" action="delete"/>
  <rdn rId="0" localSheetId="1" customView="1" name="Z_BABD61A3_6A51_407B_8C81_60ED34B253AA_.wvu.PrintArea" hidden="1" oldHidden="1">
    <formula>Лист1!$A$5:$V$195</formula>
    <oldFormula>Лист1!$A$5:$V$195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Rows" hidden="1" oldHidden="1">
    <formula>Лист1!$158:$159</formula>
    <oldFormula>Лист1!$158:$159</oldFormula>
  </rdn>
  <rdn rId="0" localSheetId="1" customView="1" name="Z_BABD61A3_6A51_407B_8C81_60ED34B253AA_.wvu.FilterData" hidden="1" oldHidden="1">
    <formula>Лист1!$E$15:$E$195</formula>
    <oldFormula>Лист1!$E$15:$E$195</oldFormula>
  </rdn>
  <rdn rId="0" localSheetId="2" customView="1" name="Z_BABD61A3_6A51_407B_8C81_60ED34B253AA_.wvu.PrintArea" hidden="1" oldHidden="1">
    <formula>Лист2!$A$1:$O$19</formula>
    <oldFormula>Лист2!$A$1:$O$19</oldFormula>
  </rdn>
  <rdn rId="0" localSheetId="2" customView="1" name="Z_BABD61A3_6A51_407B_8C81_60ED34B253AA_.wvu.Cols" hidden="1" oldHidden="1">
    <formula>Лист2!$F:$G</formula>
    <oldFormula>Лист2!$F:$G</oldFormula>
  </rdn>
  <rcv guid="{BABD61A3-6A51-407B-8C81-60ED34B253AA}" action="add"/>
</revisions>
</file>

<file path=xl/revisions/revisionLog13.xml><?xml version="1.0" encoding="utf-8"?>
<revisions xmlns="http://schemas.openxmlformats.org/spreadsheetml/2006/main" xmlns:r="http://schemas.openxmlformats.org/officeDocument/2006/relationships">
  <rfmt sheetId="1" sqref="H1:H1048576">
    <dxf>
      <fill>
        <patternFill patternType="solid">
          <bgColor rgb="FFFFFF00"/>
        </patternFill>
      </fill>
    </dxf>
  </rfmt>
  <rfmt sheetId="1" sqref="L1:L1048576">
    <dxf>
      <fill>
        <patternFill>
          <bgColor rgb="FFFFFF00"/>
        </patternFill>
      </fill>
    </dxf>
  </rfmt>
  <rfmt sheetId="1" sqref="P1:P1048576">
    <dxf>
      <fill>
        <patternFill>
          <bgColor rgb="FFFFFF00"/>
        </patternFill>
      </fill>
    </dxf>
  </rfmt>
  <rcc rId="4546" sId="1" numFmtId="4">
    <nc r="L163">
      <v>9573.7999999999993</v>
    </nc>
  </rcc>
  <rcc rId="4547" sId="1" numFmtId="4">
    <nc r="L167">
      <v>15373.4</v>
    </nc>
  </rcc>
  <rcc rId="4548" sId="1" numFmtId="4">
    <nc r="L170">
      <v>11220</v>
    </nc>
  </rcc>
  <rcc rId="4549" sId="1" numFmtId="4">
    <nc r="L171">
      <v>23293.4</v>
    </nc>
  </rcc>
  <rcc rId="4550" sId="1" numFmtId="4">
    <nc r="L173">
      <v>8923.5</v>
    </nc>
  </rcc>
  <rcc rId="4551" sId="1" numFmtId="4">
    <oc r="L39">
      <v>27819.13</v>
    </oc>
    <nc r="L39">
      <v>41728.699999999997</v>
    </nc>
  </rcc>
  <rcc rId="4552" sId="1" numFmtId="4">
    <nc r="L43">
      <v>76.8</v>
    </nc>
  </rcc>
  <rcc rId="4553" sId="1" numFmtId="4">
    <oc r="L44">
      <v>28938.02</v>
    </oc>
    <nc r="L44">
      <v>31060.639999999999</v>
    </nc>
  </rcc>
  <rcc rId="4554" sId="1" numFmtId="4">
    <nc r="L56">
      <v>10220.31</v>
    </nc>
  </rcc>
  <rcc rId="4555" sId="1" numFmtId="4">
    <oc r="L57">
      <v>18122.39</v>
    </oc>
    <nc r="L57">
      <v>21886.73</v>
    </nc>
  </rcc>
  <rcc rId="4556" sId="1" numFmtId="4">
    <oc r="L58">
      <v>797.88</v>
    </oc>
    <nc r="L58">
      <v>2133.6799999999998</v>
    </nc>
  </rcc>
  <rcc rId="4557" sId="1" numFmtId="4">
    <nc r="L27">
      <v>3946.05</v>
    </nc>
  </rcc>
  <rcc rId="4558" sId="1" numFmtId="4">
    <nc r="L66">
      <v>7498.04</v>
    </nc>
  </rcc>
  <rcc rId="4559" sId="1" numFmtId="4">
    <nc r="L82">
      <v>30932.14</v>
    </nc>
  </rcc>
  <rcc rId="4560" sId="1" numFmtId="4">
    <nc r="L83">
      <v>2677.75</v>
    </nc>
  </rcc>
  <rcc rId="4561" sId="1" numFmtId="4">
    <oc r="L87">
      <v>16118.14</v>
    </oc>
    <nc r="L87">
      <v>25726.93</v>
    </nc>
  </rcc>
  <rcc rId="4562" sId="1" numFmtId="4">
    <oc r="L140">
      <v>672</v>
    </oc>
    <nc r="L140">
      <v>1382.32</v>
    </nc>
  </rcc>
  <rcc rId="4563" sId="1" numFmtId="4">
    <oc r="L141">
      <v>13410.82</v>
    </oc>
    <nc r="L141">
      <v>125751.27</v>
    </nc>
  </rcc>
  <rcc rId="4564" sId="1" numFmtId="4">
    <oc r="L149">
      <v>960.3</v>
    </oc>
    <nc r="L149">
      <v>8070.97</v>
    </nc>
  </rcc>
  <rcc rId="4565" sId="1" numFmtId="4">
    <nc r="L155">
      <v>450</v>
    </nc>
  </rcc>
  <rcc rId="4566" sId="1" numFmtId="4">
    <oc r="L31">
      <v>128431.95</v>
    </oc>
    <nc r="L31">
      <v>160674.28</v>
    </nc>
  </rcc>
  <rcc rId="4567" sId="1" numFmtId="4">
    <nc r="L35">
      <v>180.23</v>
    </nc>
  </rcc>
  <rcc rId="4568" sId="1" numFmtId="4">
    <oc r="L99">
      <v>9266.98</v>
    </oc>
    <nc r="L99">
      <v>51311.28</v>
    </nc>
  </rcc>
  <rcc rId="4569" sId="1" numFmtId="4">
    <oc r="L102">
      <v>588319.19999999995</v>
    </oc>
    <nc r="L102">
      <v>946544.31</v>
    </nc>
  </rcc>
  <rcc rId="4570" sId="1" numFmtId="4">
    <oc r="L124">
      <v>91437.31</v>
    </oc>
    <nc r="L124">
      <v>272110.08000000002</v>
    </nc>
  </rcc>
  <rcc rId="4571" sId="1" numFmtId="4">
    <oc r="L126">
      <v>309095.51</v>
    </oc>
    <nc r="L126">
      <v>587519.52</v>
    </nc>
  </rcc>
  <rcc rId="4572" sId="1" numFmtId="4">
    <nc r="L129">
      <v>17953.7</v>
    </nc>
  </rcc>
  <rcc rId="4573" sId="1" numFmtId="4">
    <oc r="L107">
      <v>20896</v>
    </oc>
    <nc r="L107">
      <v>52286.9</v>
    </nc>
  </rcc>
  <rcc rId="4574" sId="1" numFmtId="4">
    <nc r="H18">
      <v>12622.6</v>
    </nc>
  </rcc>
  <rcc rId="4575" sId="1" numFmtId="4">
    <oc r="H143">
      <v>37755.9</v>
    </oc>
    <nc r="H143">
      <v>52635.4</v>
    </nc>
  </rcc>
  <rfmt sheetId="1" sqref="P1:P1048576">
    <dxf>
      <fill>
        <patternFill patternType="none">
          <bgColor auto="1"/>
        </patternFill>
      </fill>
    </dxf>
  </rfmt>
  <rfmt sheetId="1" sqref="L1:L1048576">
    <dxf>
      <fill>
        <patternFill patternType="none">
          <bgColor auto="1"/>
        </patternFill>
      </fill>
    </dxf>
  </rfmt>
  <rfmt sheetId="1" sqref="H1:H1048576">
    <dxf>
      <fill>
        <patternFill patternType="none">
          <bgColor auto="1"/>
        </patternFill>
      </fill>
    </dxf>
  </rfmt>
  <rcv guid="{BABD61A3-6A51-407B-8C81-60ED34B253AA}" action="delete"/>
  <rdn rId="0" localSheetId="1" customView="1" name="Z_BABD61A3_6A51_407B_8C81_60ED34B253AA_.wvu.PrintArea" hidden="1" oldHidden="1">
    <formula>Лист1!$A$5:$V$195</formula>
    <oldFormula>Лист1!$A$5:$V$195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Rows" hidden="1" oldHidden="1">
    <formula>Лист1!$158:$159</formula>
    <oldFormula>Лист1!$158:$159</oldFormula>
  </rdn>
  <rdn rId="0" localSheetId="1" customView="1" name="Z_BABD61A3_6A51_407B_8C81_60ED34B253AA_.wvu.FilterData" hidden="1" oldHidden="1">
    <formula>Лист1!$E$15:$E$195</formula>
    <oldFormula>Лист1!$E$15:$E$195</oldFormula>
  </rdn>
  <rdn rId="0" localSheetId="2" customView="1" name="Z_BABD61A3_6A51_407B_8C81_60ED34B253AA_.wvu.PrintArea" hidden="1" oldHidden="1">
    <formula>Лист2!$A$1:$O$19</formula>
    <oldFormula>Лист2!$A$1:$O$19</oldFormula>
  </rdn>
  <rdn rId="0" localSheetId="2" customView="1" name="Z_BABD61A3_6A51_407B_8C81_60ED34B253AA_.wvu.Cols" hidden="1" oldHidden="1">
    <formula>Лист2!$F:$G</formula>
    <oldFormula>Лист2!$F:$G</oldFormula>
  </rdn>
  <rcv guid="{BABD61A3-6A51-407B-8C81-60ED34B253AA}" action="add"/>
</revisions>
</file>

<file path=xl/revisions/revisionLog14.xml><?xml version="1.0" encoding="utf-8"?>
<revisions xmlns="http://schemas.openxmlformats.org/spreadsheetml/2006/main" xmlns:r="http://schemas.openxmlformats.org/officeDocument/2006/relationships">
  <rfmt sheetId="1" sqref="F13:V13">
    <dxf>
      <fill>
        <patternFill>
          <bgColor theme="6" tint="0.59999389629810485"/>
        </patternFill>
      </fill>
    </dxf>
  </rfmt>
  <rfmt sheetId="1" sqref="F36:U36">
    <dxf>
      <fill>
        <patternFill>
          <bgColor theme="6" tint="0.59999389629810485"/>
        </patternFill>
      </fill>
    </dxf>
  </rfmt>
  <rfmt sheetId="1" sqref="F61:V61">
    <dxf>
      <fill>
        <patternFill>
          <bgColor theme="6" tint="0.59999389629810485"/>
        </patternFill>
      </fill>
    </dxf>
  </rfmt>
  <rfmt sheetId="1" sqref="G88:U88">
    <dxf>
      <fill>
        <patternFill>
          <bgColor theme="6" tint="0.59999389629810485"/>
        </patternFill>
      </fill>
    </dxf>
  </rfmt>
  <rfmt sheetId="1" sqref="G95:V95">
    <dxf>
      <fill>
        <patternFill>
          <bgColor theme="6" tint="0.59999389629810485"/>
        </patternFill>
      </fill>
    </dxf>
  </rfmt>
  <rfmt sheetId="1" sqref="G108:U108">
    <dxf>
      <fill>
        <patternFill>
          <bgColor theme="6" tint="0.59999389629810485"/>
        </patternFill>
      </fill>
    </dxf>
  </rfmt>
  <rfmt sheetId="1" sqref="G121:V121">
    <dxf>
      <fill>
        <patternFill>
          <bgColor theme="6" tint="0.59999389629810485"/>
        </patternFill>
      </fill>
    </dxf>
  </rfmt>
  <rfmt sheetId="1" sqref="G137:U137">
    <dxf>
      <fill>
        <patternFill>
          <bgColor theme="6" tint="0.59999389629810485"/>
        </patternFill>
      </fill>
    </dxf>
  </rfmt>
  <rfmt sheetId="1" sqref="G160:U160">
    <dxf>
      <fill>
        <patternFill>
          <bgColor theme="6" tint="0.59999389629810485"/>
        </patternFill>
      </fill>
    </dxf>
  </rfmt>
  <rfmt sheetId="1" sqref="F176:U176">
    <dxf>
      <fill>
        <patternFill>
          <bgColor theme="6" tint="0.59999389629810485"/>
        </patternFill>
      </fill>
    </dxf>
  </rfmt>
  <rfmt sheetId="1" sqref="F182:U182">
    <dxf>
      <fill>
        <patternFill>
          <bgColor theme="6" tint="0.59999389629810485"/>
        </patternFill>
      </fill>
    </dxf>
  </rfmt>
  <rfmt sheetId="1" sqref="F187:U187">
    <dxf>
      <fill>
        <patternFill>
          <bgColor theme="6" tint="0.59999389629810485"/>
        </patternFill>
      </fill>
    </dxf>
  </rfmt>
  <rcc rId="4629" sId="1" numFmtId="4">
    <oc r="X12">
      <v>18332761.34</v>
    </oc>
    <nc r="X12"/>
  </rcc>
  <rcc rId="4630" sId="1" numFmtId="4">
    <oc r="Y12">
      <v>3995531.04</v>
    </oc>
    <nc r="Y12"/>
  </rcc>
  <rcc rId="4631" sId="1" numFmtId="4">
    <oc r="Z12">
      <v>12622583.130000001</v>
    </oc>
    <nc r="Z12"/>
  </rcc>
  <rcc rId="4632" sId="1" numFmtId="4">
    <oc r="AA12">
      <v>6768267.4000000004</v>
    </oc>
    <nc r="AA12"/>
  </rcc>
  <rcc rId="4633" sId="1">
    <oc r="X13">
      <f>G12+H12</f>
    </oc>
    <nc r="X13"/>
  </rcc>
  <rcc rId="4634" sId="1">
    <oc r="Y13">
      <f>K12+L12</f>
    </oc>
    <nc r="Y13"/>
  </rcc>
  <rcc rId="4635" sId="1">
    <oc r="Z13">
      <f>O12+P12</f>
    </oc>
    <nc r="Z13"/>
  </rcc>
  <rcc rId="4636" sId="1">
    <oc r="AA13">
      <f>S12+T12</f>
    </oc>
    <nc r="AA13"/>
  </rcc>
  <rcc rId="4637" sId="1">
    <oc r="X14">
      <f>X12-X13</f>
    </oc>
    <nc r="X14"/>
  </rcc>
  <rcc rId="4638" sId="1">
    <oc r="Y14">
      <f>Y12-Y13</f>
    </oc>
    <nc r="Y14"/>
  </rcc>
  <rcc rId="4639" sId="1">
    <oc r="Z14">
      <f>Z12-Z13</f>
    </oc>
    <nc r="Z14"/>
  </rcc>
  <rcc rId="4640" sId="1">
    <oc r="AA14">
      <f>AA12-AA13</f>
    </oc>
    <nc r="AA14"/>
  </rcc>
  <rcv guid="{BABD61A3-6A51-407B-8C81-60ED34B253AA}" action="delete"/>
  <rdn rId="0" localSheetId="1" customView="1" name="Z_BABD61A3_6A51_407B_8C81_60ED34B253AA_.wvu.PrintArea" hidden="1" oldHidden="1">
    <formula>Лист1!$A$5:$V$195</formula>
    <oldFormula>Лист1!$A$5:$V$195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Rows" hidden="1" oldHidden="1">
    <formula>Лист1!$158:$159</formula>
    <oldFormula>Лист1!$158:$159</oldFormula>
  </rdn>
  <rdn rId="0" localSheetId="1" customView="1" name="Z_BABD61A3_6A51_407B_8C81_60ED34B253AA_.wvu.FilterData" hidden="1" oldHidden="1">
    <formula>Лист1!$E$15:$E$195</formula>
    <oldFormula>Лист1!$E$15:$E$195</oldFormula>
  </rdn>
  <rdn rId="0" localSheetId="2" customView="1" name="Z_BABD61A3_6A51_407B_8C81_60ED34B253AA_.wvu.PrintArea" hidden="1" oldHidden="1">
    <formula>Лист2!$A$1:$O$19</formula>
    <oldFormula>Лист2!$A$1:$O$19</oldFormula>
  </rdn>
  <rdn rId="0" localSheetId="2" customView="1" name="Z_BABD61A3_6A51_407B_8C81_60ED34B253AA_.wvu.Cols" hidden="1" oldHidden="1">
    <formula>Лист2!$F:$G</formula>
    <oldFormula>Лист2!$F:$G</oldFormula>
  </rdn>
  <rcv guid="{BABD61A3-6A51-407B-8C81-60ED34B253AA}" action="add"/>
</revisions>
</file>

<file path=xl/revisions/revisionLog111.xml><?xml version="1.0" encoding="utf-8"?>
<revisions xmlns="http://schemas.openxmlformats.org/spreadsheetml/2006/main" xmlns:r="http://schemas.openxmlformats.org/officeDocument/2006/relationships">
  <rfmt sheetId="1" sqref="K137:L139" start="0" length="2147483647">
    <dxf>
      <font>
        <b val="0"/>
      </font>
    </dxf>
  </rfmt>
  <rfmt sheetId="1" sqref="G1:H1048576">
    <dxf>
      <fill>
        <patternFill patternType="none">
          <bgColor auto="1"/>
        </patternFill>
      </fill>
    </dxf>
  </rfmt>
  <rfmt sheetId="1" sqref="K1:L1048576">
    <dxf>
      <fill>
        <patternFill patternType="none">
          <bgColor auto="1"/>
        </patternFill>
      </fill>
    </dxf>
  </rfmt>
  <rcv guid="{BABD61A3-6A51-407B-8C81-60ED34B253AA}" action="delete"/>
  <rdn rId="0" localSheetId="1" customView="1" name="Z_BABD61A3_6A51_407B_8C81_60ED34B253AA_.wvu.PrintArea" hidden="1" oldHidden="1">
    <formula>Лист1!$A$5:$V$192</formula>
    <oldFormula>Лист1!$A$5:$V$192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Rows" hidden="1" oldHidden="1">
    <formula>Лист1!$155:$156</formula>
    <oldFormula>Лист1!$155:$156</oldFormula>
  </rdn>
  <rdn rId="0" localSheetId="1" customView="1" name="Z_BABD61A3_6A51_407B_8C81_60ED34B253AA_.wvu.FilterData" hidden="1" oldHidden="1">
    <formula>Лист1!$E$15:$E$192</formula>
    <oldFormula>Лист1!$E$15:$E$192</oldFormula>
  </rdn>
  <rdn rId="0" localSheetId="2" customView="1" name="Z_BABD61A3_6A51_407B_8C81_60ED34B253AA_.wvu.PrintArea" hidden="1" oldHidden="1">
    <formula>Лист2!$A$1:$O$19</formula>
    <oldFormula>Лист2!$A$1:$O$19</oldFormula>
  </rdn>
  <rdn rId="0" localSheetId="2" customView="1" name="Z_BABD61A3_6A51_407B_8C81_60ED34B253AA_.wvu.Cols" hidden="1" oldHidden="1">
    <formula>Лист2!$F:$G</formula>
    <oldFormula>Лист2!$F:$G</oldFormula>
  </rdn>
  <rcv guid="{BABD61A3-6A51-407B-8C81-60ED34B253AA}" action="add"/>
</revisions>
</file>

<file path=xl/revisions/revisionLog121.xml><?xml version="1.0" encoding="utf-8"?>
<revisions xmlns="http://schemas.openxmlformats.org/spreadsheetml/2006/main" xmlns:r="http://schemas.openxmlformats.org/officeDocument/2006/relationships">
  <rcc rId="4522" sId="1" numFmtId="4">
    <oc r="G114">
      <v>10412</v>
    </oc>
    <nc r="G114">
      <v>0</v>
    </nc>
  </rcc>
  <rcc rId="4523" sId="1" numFmtId="4">
    <oc r="G124">
      <v>3737.2</v>
    </oc>
    <nc r="G124">
      <v>0</v>
    </nc>
  </rcc>
  <rcv guid="{BABD61A3-6A51-407B-8C81-60ED34B253AA}" action="delete"/>
  <rdn rId="0" localSheetId="1" customView="1" name="Z_BABD61A3_6A51_407B_8C81_60ED34B253AA_.wvu.PrintArea" hidden="1" oldHidden="1">
    <formula>Лист1!$A$5:$V$195</formula>
    <oldFormula>Лист1!$A$5:$V$195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Rows" hidden="1" oldHidden="1">
    <formula>Лист1!$158:$159</formula>
    <oldFormula>Лист1!$158:$159</oldFormula>
  </rdn>
  <rdn rId="0" localSheetId="1" customView="1" name="Z_BABD61A3_6A51_407B_8C81_60ED34B253AA_.wvu.FilterData" hidden="1" oldHidden="1">
    <formula>Лист1!$E$15:$E$195</formula>
    <oldFormula>Лист1!$E$15:$E$195</oldFormula>
  </rdn>
  <rdn rId="0" localSheetId="2" customView="1" name="Z_BABD61A3_6A51_407B_8C81_60ED34B253AA_.wvu.PrintArea" hidden="1" oldHidden="1">
    <formula>Лист2!$A$1:$O$19</formula>
    <oldFormula>Лист2!$A$1:$O$19</oldFormula>
  </rdn>
  <rdn rId="0" localSheetId="2" customView="1" name="Z_BABD61A3_6A51_407B_8C81_60ED34B253AA_.wvu.Cols" hidden="1" oldHidden="1">
    <formula>Лист2!$F:$G</formula>
    <oldFormula>Лист2!$F:$G</oldFormula>
  </rdn>
  <rcv guid="{BABD61A3-6A51-407B-8C81-60ED34B253AA}" action="add"/>
</revisions>
</file>

<file path=xl/revisions/revisionLog131.xml><?xml version="1.0" encoding="utf-8"?>
<revisions xmlns="http://schemas.openxmlformats.org/spreadsheetml/2006/main" xmlns:r="http://schemas.openxmlformats.org/officeDocument/2006/relationships">
  <rfmt sheetId="1" sqref="K1:K1048576">
    <dxf>
      <fill>
        <patternFill patternType="solid">
          <bgColor rgb="FFFFFF00"/>
        </patternFill>
      </fill>
    </dxf>
  </rfmt>
  <rcc rId="4536" sId="1" numFmtId="4">
    <oc r="K66">
      <v>276.38</v>
    </oc>
    <nc r="K66">
      <v>296.08</v>
    </nc>
  </rcc>
  <rcc rId="4537" sId="1" numFmtId="4">
    <oc r="K82">
      <v>943.54</v>
    </oc>
    <nc r="K82">
      <v>956.66</v>
    </nc>
  </rcc>
  <rcc rId="4538" sId="1" numFmtId="4">
    <oc r="K87">
      <v>794</v>
    </oc>
    <nc r="K87">
      <v>795.69</v>
    </nc>
  </rcc>
  <rcc rId="4539" sId="1" numFmtId="4">
    <oc r="K99">
      <v>1301.17</v>
    </oc>
    <nc r="K99">
      <v>1586.95</v>
    </nc>
  </rcc>
  <rfmt sheetId="1" sqref="K1:K1048576">
    <dxf>
      <fill>
        <patternFill patternType="none">
          <bgColor auto="1"/>
        </patternFill>
      </fill>
    </dxf>
  </rfmt>
  <rcv guid="{BABD61A3-6A51-407B-8C81-60ED34B253AA}" action="delete"/>
  <rdn rId="0" localSheetId="1" customView="1" name="Z_BABD61A3_6A51_407B_8C81_60ED34B253AA_.wvu.PrintArea" hidden="1" oldHidden="1">
    <formula>Лист1!$A$5:$V$195</formula>
    <oldFormula>Лист1!$A$5:$V$195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Rows" hidden="1" oldHidden="1">
    <formula>Лист1!$158:$159</formula>
    <oldFormula>Лист1!$158:$159</oldFormula>
  </rdn>
  <rdn rId="0" localSheetId="1" customView="1" name="Z_BABD61A3_6A51_407B_8C81_60ED34B253AA_.wvu.FilterData" hidden="1" oldHidden="1">
    <formula>Лист1!$E$15:$E$195</formula>
    <oldFormula>Лист1!$E$15:$E$195</oldFormula>
  </rdn>
  <rdn rId="0" localSheetId="2" customView="1" name="Z_BABD61A3_6A51_407B_8C81_60ED34B253AA_.wvu.PrintArea" hidden="1" oldHidden="1">
    <formula>Лист2!$A$1:$O$19</formula>
    <oldFormula>Лист2!$A$1:$O$19</oldFormula>
  </rdn>
  <rdn rId="0" localSheetId="2" customView="1" name="Z_BABD61A3_6A51_407B_8C81_60ED34B253AA_.wvu.Cols" hidden="1" oldHidden="1">
    <formula>Лист2!$F:$G</formula>
    <oldFormula>Лист2!$F:$G</oldFormula>
  </rdn>
  <rcv guid="{BABD61A3-6A51-407B-8C81-60ED34B253AA}" action="add"/>
</revisions>
</file>

<file path=xl/revisions/revisionLog141.xml><?xml version="1.0" encoding="utf-8"?>
<revisions xmlns="http://schemas.openxmlformats.org/spreadsheetml/2006/main" xmlns:r="http://schemas.openxmlformats.org/officeDocument/2006/relationships">
  <rcc rId="4609" sId="1" numFmtId="4">
    <nc r="X12">
      <v>18332761.34</v>
    </nc>
  </rcc>
  <rcc rId="4610" sId="1" numFmtId="4">
    <nc r="Y12">
      <v>3995531.04</v>
    </nc>
  </rcc>
  <rcc rId="4611" sId="1" numFmtId="4">
    <nc r="Z12">
      <v>12622583.130000001</v>
    </nc>
  </rcc>
  <rcc rId="4612" sId="1" numFmtId="4">
    <nc r="AA12">
      <v>6768267.4000000004</v>
    </nc>
  </rcc>
  <rcc rId="4613" sId="1">
    <nc r="X13">
      <f>G12+H12</f>
    </nc>
  </rcc>
  <rcc rId="4614" sId="1">
    <nc r="Y13">
      <f>K12+L12</f>
    </nc>
  </rcc>
  <rcc rId="4615" sId="1">
    <nc r="Z13">
      <f>O12+P12</f>
    </nc>
  </rcc>
  <rcc rId="4616" sId="1">
    <nc r="AA13">
      <f>S12+T12</f>
    </nc>
  </rcc>
  <rcc rId="4617" sId="1">
    <nc r="X14">
      <f>X12-X13</f>
    </nc>
  </rcc>
  <rcc rId="4618" sId="1">
    <nc r="Y14">
      <f>Y12-Y13</f>
    </nc>
  </rcc>
  <rcc rId="4619" sId="1">
    <nc r="Z14">
      <f>Z12-Z13</f>
    </nc>
  </rcc>
  <rcc rId="4620" sId="1">
    <nc r="AA14">
      <f>AA12-AA13</f>
    </nc>
  </rcc>
  <rfmt sheetId="1" sqref="G1:G1048576">
    <dxf>
      <fill>
        <patternFill patternType="solid">
          <bgColor rgb="FFFFFF00"/>
        </patternFill>
      </fill>
    </dxf>
  </rfmt>
  <rfmt sheetId="1" sqref="K1:K1048576">
    <dxf>
      <fill>
        <patternFill patternType="solid">
          <bgColor rgb="FFFFFF00"/>
        </patternFill>
      </fill>
    </dxf>
  </rfmt>
  <rcc rId="4621" sId="1" numFmtId="4">
    <oc r="G167">
      <v>475.6</v>
    </oc>
    <nc r="G167">
      <v>475.5</v>
    </nc>
  </rcc>
  <rcc rId="4622" sId="1" numFmtId="4">
    <oc r="K82">
      <v>956.66</v>
    </oc>
    <nc r="K82">
      <v>956.6</v>
    </nc>
  </rcc>
  <rfmt sheetId="1" sqref="K1:K1048576">
    <dxf>
      <fill>
        <patternFill patternType="none">
          <bgColor auto="1"/>
        </patternFill>
      </fill>
    </dxf>
  </rfmt>
  <rfmt sheetId="1" sqref="G1:G1048576">
    <dxf>
      <fill>
        <patternFill patternType="none">
          <bgColor auto="1"/>
        </patternFill>
      </fill>
    </dxf>
  </rfmt>
  <rcv guid="{BABD61A3-6A51-407B-8C81-60ED34B253AA}" action="delete"/>
  <rdn rId="0" localSheetId="1" customView="1" name="Z_BABD61A3_6A51_407B_8C81_60ED34B253AA_.wvu.PrintArea" hidden="1" oldHidden="1">
    <formula>Лист1!$A$5:$V$195</formula>
    <oldFormula>Лист1!$A$5:$V$195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Rows" hidden="1" oldHidden="1">
    <formula>Лист1!$158:$159</formula>
    <oldFormula>Лист1!$158:$159</oldFormula>
  </rdn>
  <rdn rId="0" localSheetId="1" customView="1" name="Z_BABD61A3_6A51_407B_8C81_60ED34B253AA_.wvu.FilterData" hidden="1" oldHidden="1">
    <formula>Лист1!$E$15:$E$195</formula>
    <oldFormula>Лист1!$E$15:$E$195</oldFormula>
  </rdn>
  <rdn rId="0" localSheetId="2" customView="1" name="Z_BABD61A3_6A51_407B_8C81_60ED34B253AA_.wvu.PrintArea" hidden="1" oldHidden="1">
    <formula>Лист2!$A$1:$O$19</formula>
    <oldFormula>Лист2!$A$1:$O$19</oldFormula>
  </rdn>
  <rdn rId="0" localSheetId="2" customView="1" name="Z_BABD61A3_6A51_407B_8C81_60ED34B253AA_.wvu.Cols" hidden="1" oldHidden="1">
    <formula>Лист2!$F:$G</formula>
    <oldFormula>Лист2!$F:$G</oldFormula>
  </rdn>
  <rcv guid="{BABD61A3-6A51-407B-8C81-60ED34B253AA}" action="add"/>
</revisions>
</file>

<file path=xl/revisions/revisionLog1111.xml><?xml version="1.0" encoding="utf-8"?>
<revisions xmlns="http://schemas.openxmlformats.org/spreadsheetml/2006/main" xmlns:r="http://schemas.openxmlformats.org/officeDocument/2006/relationships">
  <rfmt sheetId="1" sqref="G1:G1048576">
    <dxf>
      <fill>
        <patternFill>
          <bgColor rgb="FFFFFF00"/>
        </patternFill>
      </fill>
    </dxf>
  </rfmt>
  <rfmt sheetId="1" sqref="H1:H1048576">
    <dxf>
      <fill>
        <patternFill>
          <bgColor rgb="FFFFFF00"/>
        </patternFill>
      </fill>
    </dxf>
  </rfmt>
  <rfmt sheetId="1" sqref="K1:K1048576">
    <dxf>
      <fill>
        <patternFill>
          <bgColor rgb="FFFFFF00"/>
        </patternFill>
      </fill>
    </dxf>
  </rfmt>
  <rfmt sheetId="1" sqref="L1:L1048576">
    <dxf>
      <fill>
        <patternFill>
          <bgColor rgb="FFFFFF00"/>
        </patternFill>
      </fill>
    </dxf>
  </rfmt>
  <rfmt sheetId="1" sqref="L56" start="0" length="2147483647">
    <dxf>
      <font>
        <name val="PT Astra Serif"/>
        <scheme val="none"/>
      </font>
    </dxf>
  </rfmt>
  <rfmt sheetId="1" sqref="L56" start="0" length="2147483647">
    <dxf>
      <font>
        <sz val="11"/>
      </font>
    </dxf>
  </rfmt>
  <rfmt sheetId="1" sqref="L56" start="0" length="2147483647">
    <dxf>
      <font>
        <sz val="14"/>
      </font>
    </dxf>
  </rfmt>
  <rfmt sheetId="1" sqref="L56">
    <dxf>
      <alignment vertical="bottom" readingOrder="0"/>
    </dxf>
  </rfmt>
  <rfmt sheetId="1" sqref="L56">
    <dxf>
      <alignment horizontal="center" readingOrder="0"/>
    </dxf>
  </rfmt>
  <rfmt sheetId="1" sqref="L56">
    <dxf>
      <alignment vertical="center" readingOrder="0"/>
    </dxf>
  </rfmt>
  <rfmt sheetId="1" sqref="A94">
    <dxf>
      <fill>
        <patternFill patternType="solid">
          <bgColor theme="3" tint="0.59999389629810485"/>
        </patternFill>
      </fill>
    </dxf>
  </rfmt>
  <rcv guid="{BABD61A3-6A51-407B-8C81-60ED34B253AA}" action="delete"/>
  <rdn rId="0" localSheetId="1" customView="1" name="Z_BABD61A3_6A51_407B_8C81_60ED34B253AA_.wvu.PrintArea" hidden="1" oldHidden="1">
    <formula>Лист1!$A$5:$V$192</formula>
    <oldFormula>Лист1!$A$5:$V$192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Rows" hidden="1" oldHidden="1">
    <formula>Лист1!$155:$156</formula>
    <oldFormula>Лист1!$155:$156</oldFormula>
  </rdn>
  <rdn rId="0" localSheetId="1" customView="1" name="Z_BABD61A3_6A51_407B_8C81_60ED34B253AA_.wvu.FilterData" hidden="1" oldHidden="1">
    <formula>Лист1!$E$15:$E$192</formula>
    <oldFormula>Лист1!$E$15:$E$192</oldFormula>
  </rdn>
  <rdn rId="0" localSheetId="2" customView="1" name="Z_BABD61A3_6A51_407B_8C81_60ED34B253AA_.wvu.PrintArea" hidden="1" oldHidden="1">
    <formula>Лист2!$A$1:$O$19</formula>
    <oldFormula>Лист2!$A$1:$O$19</oldFormula>
  </rdn>
  <rdn rId="0" localSheetId="2" customView="1" name="Z_BABD61A3_6A51_407B_8C81_60ED34B253AA_.wvu.Cols" hidden="1" oldHidden="1">
    <formula>Лист2!$F:$G</formula>
    <oldFormula>Лист2!$F:$G</oldFormula>
  </rdn>
  <rcv guid="{BABD61A3-6A51-407B-8C81-60ED34B253AA}" action="add"/>
</revisions>
</file>

<file path=xl/revisions/revisionLog1211.xml><?xml version="1.0" encoding="utf-8"?>
<revisions xmlns="http://schemas.openxmlformats.org/spreadsheetml/2006/main" xmlns:r="http://schemas.openxmlformats.org/officeDocument/2006/relationships">
  <rcc rId="4500" sId="1" numFmtId="4">
    <oc r="G126">
      <v>2978812.39</v>
    </oc>
    <nc r="G126">
      <v>2982549.59</v>
    </nc>
  </rcc>
  <rcc rId="4501" sId="1" numFmtId="4">
    <oc r="K126">
      <v>753704.04</v>
    </oc>
    <nc r="K126">
      <v>762315.11</v>
    </nc>
  </rcc>
  <rcc rId="4502" sId="1" numFmtId="4">
    <oc r="O126">
      <v>3185572.8</v>
    </oc>
    <nc r="O126">
      <v>2780572.8</v>
    </nc>
  </rcc>
  <rcc rId="4503" sId="1" numFmtId="4">
    <nc r="K130">
      <v>1727.85</v>
    </nc>
  </rcc>
  <rcc rId="4504" sId="1" numFmtId="4">
    <nc r="K135">
      <v>36.200000000000003</v>
    </nc>
  </rcc>
  <rcc rId="4505" sId="1" numFmtId="4">
    <oc r="K107">
      <v>545.79999999999995</v>
    </oc>
    <nc r="K107">
      <v>2162.84</v>
    </nc>
  </rcc>
  <rcc rId="4506" sId="1" numFmtId="4">
    <oc r="O72">
      <v>116360.71</v>
    </oc>
    <nc r="O72">
      <v>0</v>
    </nc>
  </rcc>
  <rcc rId="4507" sId="1" numFmtId="4">
    <oc r="O91">
      <v>7507.4</v>
    </oc>
    <nc r="O91">
      <v>0</v>
    </nc>
  </rcc>
  <rcc rId="4508" sId="1" numFmtId="4">
    <oc r="G91">
      <v>1681.6</v>
    </oc>
    <nc r="G91">
      <v>0</v>
    </nc>
  </rcc>
  <rcc rId="4509" sId="1" numFmtId="4">
    <oc r="O175">
      <v>1288.7</v>
    </oc>
    <nc r="O175">
      <v>1288.8</v>
    </nc>
  </rcc>
  <rcc rId="4510" sId="1">
    <oc r="K62">
      <f>SUM(K64:K71)</f>
    </oc>
    <nc r="K62">
      <f>SUM(K64:K73)</f>
    </nc>
  </rcc>
  <rcc rId="4511" sId="1">
    <oc r="L62">
      <f>SUM(L64:L71)</f>
    </oc>
    <nc r="L62">
      <f>SUM(L64:L73)</f>
    </nc>
  </rcc>
  <rcc rId="4512" sId="1">
    <oc r="M62">
      <f>SUM(M64:M71)</f>
    </oc>
    <nc r="M62">
      <f>SUM(M64:M73)</f>
    </nc>
  </rcc>
  <rcc rId="4513" sId="1">
    <oc r="G62">
      <f>SUM(G64:G73)</f>
    </oc>
    <nc r="G62">
      <f>SUM(G64:G73)</f>
    </nc>
  </rcc>
  <rcc rId="4514" sId="1" numFmtId="4">
    <oc r="K70">
      <v>130350.86</v>
    </oc>
    <nc r="K70">
      <v>130350.8</v>
    </nc>
  </rcc>
  <rcc rId="4515" sId="1" numFmtId="4">
    <oc r="K57">
      <v>966.07</v>
    </oc>
    <nc r="K57">
      <v>966</v>
    </nc>
  </rcc>
  <rcv guid="{BABD61A3-6A51-407B-8C81-60ED34B253AA}" action="delete"/>
  <rdn rId="0" localSheetId="1" customView="1" name="Z_BABD61A3_6A51_407B_8C81_60ED34B253AA_.wvu.PrintArea" hidden="1" oldHidden="1">
    <formula>Лист1!$A$5:$V$195</formula>
    <oldFormula>Лист1!$A$5:$V$195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Rows" hidden="1" oldHidden="1">
    <formula>Лист1!$158:$159</formula>
    <oldFormula>Лист1!$158:$159</oldFormula>
  </rdn>
  <rdn rId="0" localSheetId="1" customView="1" name="Z_BABD61A3_6A51_407B_8C81_60ED34B253AA_.wvu.FilterData" hidden="1" oldHidden="1">
    <formula>Лист1!$E$15:$E$195</formula>
    <oldFormula>Лист1!$E$15:$E$195</oldFormula>
  </rdn>
  <rdn rId="0" localSheetId="2" customView="1" name="Z_BABD61A3_6A51_407B_8C81_60ED34B253AA_.wvu.PrintArea" hidden="1" oldHidden="1">
    <formula>Лист2!$A$1:$O$19</formula>
    <oldFormula>Лист2!$A$1:$O$19</oldFormula>
  </rdn>
  <rdn rId="0" localSheetId="2" customView="1" name="Z_BABD61A3_6A51_407B_8C81_60ED34B253AA_.wvu.Cols" hidden="1" oldHidden="1">
    <formula>Лист2!$F:$G</formula>
    <oldFormula>Лист2!$F:$G</oldFormula>
  </rdn>
  <rcv guid="{BABD61A3-6A51-407B-8C81-60ED34B253AA}" action="add"/>
</revisions>
</file>

<file path=xl/revisions/revisionLog11111.xml><?xml version="1.0" encoding="utf-8"?>
<revisions xmlns="http://schemas.openxmlformats.org/spreadsheetml/2006/main" xmlns:r="http://schemas.openxmlformats.org/officeDocument/2006/relationships">
  <rcv guid="{BABD61A3-6A51-407B-8C81-60ED34B253AA}" action="delete"/>
  <rdn rId="0" localSheetId="1" customView="1" name="Z_BABD61A3_6A51_407B_8C81_60ED34B253AA_.wvu.PrintArea" hidden="1" oldHidden="1">
    <formula>Лист1!$A$5:$V$192</formula>
    <oldFormula>Лист1!$A$5:$V$192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Rows" hidden="1" oldHidden="1">
    <formula>Лист1!$155:$156</formula>
    <oldFormula>Лист1!$155:$156</oldFormula>
  </rdn>
  <rdn rId="0" localSheetId="1" customView="1" name="Z_BABD61A3_6A51_407B_8C81_60ED34B253AA_.wvu.FilterData" hidden="1" oldHidden="1">
    <formula>Лист1!$E$15:$E$192</formula>
    <oldFormula>Лист1!$E$15:$E$192</oldFormula>
  </rdn>
  <rdn rId="0" localSheetId="2" customView="1" name="Z_BABD61A3_6A51_407B_8C81_60ED34B253AA_.wvu.PrintArea" hidden="1" oldHidden="1">
    <formula>Лист2!$A$1:$O$19</formula>
    <oldFormula>Лист2!$A$1:$O$19</oldFormula>
  </rdn>
  <rdn rId="0" localSheetId="2" customView="1" name="Z_BABD61A3_6A51_407B_8C81_60ED34B253AA_.wvu.Cols" hidden="1" oldHidden="1">
    <formula>Лист2!$F:$G</formula>
    <oldFormula>Лист2!$F:$G</oldFormula>
  </rdn>
  <rcv guid="{BABD61A3-6A51-407B-8C81-60ED34B253AA}" action="add"/>
</revisions>
</file>

<file path=xl/revisions/revisionLog12111.xml><?xml version="1.0" encoding="utf-8"?>
<revisions xmlns="http://schemas.openxmlformats.org/spreadsheetml/2006/main" xmlns:r="http://schemas.openxmlformats.org/officeDocument/2006/relationships">
  <rfmt sheetId="1" sqref="G1:G1048576">
    <dxf>
      <fill>
        <patternFill patternType="solid">
          <bgColor rgb="FFFFFF00"/>
        </patternFill>
      </fill>
    </dxf>
  </rfmt>
  <rfmt sheetId="1" sqref="K1:K1048576">
    <dxf>
      <fill>
        <patternFill patternType="solid">
          <bgColor rgb="FFFFFF00"/>
        </patternFill>
      </fill>
    </dxf>
  </rfmt>
  <rfmt sheetId="1" sqref="O1:O1048576">
    <dxf>
      <fill>
        <patternFill>
          <bgColor rgb="FFFFFF00"/>
        </patternFill>
      </fill>
    </dxf>
  </rfmt>
  <rcc rId="4398" sId="1" numFmtId="4">
    <nc r="K160">
      <v>296.10000000000002</v>
    </nc>
  </rcc>
  <rcc rId="4399" sId="1" numFmtId="4">
    <oc r="O164">
      <v>484.9</v>
    </oc>
    <nc r="O164">
      <v>484.8</v>
    </nc>
  </rcc>
  <rcc rId="4400" sId="1" numFmtId="4">
    <nc r="K164">
      <v>475.47</v>
    </nc>
  </rcc>
  <rcc rId="4401" sId="1" numFmtId="4">
    <nc r="K167">
      <v>347.01</v>
    </nc>
  </rcc>
  <rcc rId="4402" sId="1" numFmtId="4">
    <nc r="K168">
      <v>720.41</v>
    </nc>
  </rcc>
  <rcc rId="4403" sId="1" numFmtId="4">
    <nc r="K170">
      <v>275.98</v>
    </nc>
  </rcc>
  <rcc rId="4404" sId="1" numFmtId="4">
    <nc r="G190">
      <v>679.61</v>
    </nc>
  </rcc>
  <rcc rId="4405" sId="1" numFmtId="4">
    <oc r="K178">
      <v>5321.12</v>
    </oc>
    <nc r="K178">
      <v>6800</v>
    </nc>
  </rcc>
  <rrc rId="4406" sId="1" ref="A18:XFD18" action="insertRow">
    <undo index="2" exp="area" ref3D="1" dr="$A$154:$XFD$156" dn="Z_FE09AB06_1ECE_4486_BCA1_E9D85830708B_.wvu.Rows" sId="1"/>
    <undo index="2" exp="area" ref3D="1" dr="$V$1:$V$1048576" dn="Z_FE09AB06_1ECE_4486_BCA1_E9D85830708B_.wvu.Cols" sId="1"/>
    <undo index="1" exp="area" ref3D="1" dr="$J$1:$M$1048576" dn="Z_FE09AB06_1ECE_4486_BCA1_E9D85830708B_.wvu.Cols" sId="1"/>
    <undo index="0" exp="area" ref3D="1" dr="$A$155:$XFD$156" dn="Z_BABD61A3_6A51_407B_8C81_60ED34B253AA_.wvu.Rows" sId="1"/>
  </rrc>
  <rcc rId="4407" sId="1">
    <nc r="C18" t="inlineStr">
      <is>
        <t>839</t>
      </is>
    </nc>
  </rcc>
  <rcc rId="4408" sId="1">
    <nc r="D18" t="inlineStr">
      <is>
        <t>Департамент труда и занятости населения Томской области</t>
      </is>
    </nc>
  </rcc>
  <rcc rId="4409" sId="1" xfDxf="1" dxf="1">
    <nc r="E18" t="inlineStr">
      <is>
        <t>05WP252920</t>
      </is>
    </nc>
    <ndxf>
      <font>
        <sz val="13"/>
        <name val="PT Astra Serif"/>
        <scheme val="none"/>
      </font>
      <fill>
        <patternFill patternType="solid">
          <bgColor theme="0"/>
        </patternFill>
      </fill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410" sId="1">
    <nc r="B18" t="inlineStr">
      <is>
        <t>Организация профессионального обучения и дополнительного профессионального образования работников промышленных предприятий</t>
      </is>
    </nc>
  </rcc>
  <rcc rId="4411" sId="1">
    <nc r="F18">
      <f>G18+H18+I18</f>
    </nc>
  </rcc>
  <rcc rId="4412" sId="1">
    <nc r="J18">
      <f>K18+L18+M18</f>
    </nc>
  </rcc>
  <rcc rId="4413" sId="1">
    <nc r="N18">
      <f>O18+P18+Q18</f>
    </nc>
  </rcc>
  <rcc rId="4414" sId="1">
    <nc r="R18">
      <f>S18+T18+U18</f>
    </nc>
  </rcc>
  <rcc rId="4415" sId="1" numFmtId="4">
    <nc r="G18">
      <v>127.6</v>
    </nc>
  </rcc>
  <rcc rId="4416" sId="1" numFmtId="4">
    <oc r="K39">
      <v>38180.9</v>
    </oc>
    <nc r="K39">
      <v>57271.3</v>
    </nc>
  </rcc>
  <rcc rId="4417" sId="1" numFmtId="4">
    <oc r="K44">
      <v>894.96</v>
    </oc>
    <nc r="K44">
      <v>960.61</v>
    </nc>
  </rcc>
  <rrc rId="4418" sId="1" ref="A49:XFD49" action="insertRow">
    <undo index="2" exp="area" ref3D="1" dr="$A$155:$XFD$157" dn="Z_FE09AB06_1ECE_4486_BCA1_E9D85830708B_.wvu.Rows" sId="1"/>
    <undo index="2" exp="area" ref3D="1" dr="$V$1:$V$1048576" dn="Z_FE09AB06_1ECE_4486_BCA1_E9D85830708B_.wvu.Cols" sId="1"/>
    <undo index="1" exp="area" ref3D="1" dr="$J$1:$M$1048576" dn="Z_FE09AB06_1ECE_4486_BCA1_E9D85830708B_.wvu.Cols" sId="1"/>
    <undo index="0" exp="area" ref3D="1" dr="$A$156:$XFD$157" dn="Z_BABD61A3_6A51_407B_8C81_60ED34B253AA_.wvu.Rows" sId="1"/>
  </rrc>
  <rcc rId="4419" sId="1" xfDxf="1" dxf="1">
    <nc r="E49" t="inlineStr">
      <is>
        <t>07WN352272</t>
      </is>
    </nc>
    <ndxf>
      <font>
        <sz val="13"/>
        <name val="PT Astra Serif"/>
        <scheme val="none"/>
      </font>
      <fill>
        <patternFill patternType="solid">
          <bgColor theme="0"/>
        </patternFill>
      </fill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420" sId="1">
    <nc r="F49">
      <f>G49+H49+I49</f>
    </nc>
  </rcc>
  <rcc rId="4421" sId="1">
    <oc r="G45">
      <f>SUM(G47:G48)</f>
    </oc>
    <nc r="G45">
      <f>SUM(G47:G49)</f>
    </nc>
  </rcc>
  <rcc rId="4422" sId="1">
    <oc r="H45">
      <f>SUM(H47:H48)</f>
    </oc>
    <nc r="H45">
      <f>SUM(H47:H49)</f>
    </nc>
  </rcc>
  <rcc rId="4423" sId="1">
    <oc r="I45">
      <f>SUM(I47:I48)</f>
    </oc>
    <nc r="I45">
      <f>SUM(I47:I49)</f>
    </nc>
  </rcc>
  <rcc rId="4424" sId="1">
    <nc r="J49">
      <f>K49+L49+M49</f>
    </nc>
  </rcc>
  <rcc rId="4425" sId="1">
    <oc r="J45">
      <f>SUM(J47:J48)</f>
    </oc>
    <nc r="J45">
      <f>SUM(J47:J49)</f>
    </nc>
  </rcc>
  <rcc rId="4426" sId="1" odxf="1" dxf="1">
    <oc r="K45">
      <f>SUM(K47:K48)</f>
    </oc>
    <nc r="K45">
      <f>SUM(K47:K49)</f>
    </nc>
    <odxf>
      <fill>
        <patternFill patternType="solid">
          <bgColor rgb="FFFFFF00"/>
        </patternFill>
      </fill>
    </odxf>
    <ndxf>
      <fill>
        <patternFill patternType="none">
          <bgColor indexed="65"/>
        </patternFill>
      </fill>
    </ndxf>
  </rcc>
  <rcc rId="4427" sId="1">
    <oc r="L45">
      <f>SUM(L47:L48)</f>
    </oc>
    <nc r="L45">
      <f>SUM(L47:L49)</f>
    </nc>
  </rcc>
  <rcc rId="4428" sId="1">
    <oc r="M45">
      <f>SUM(M47:M48)</f>
    </oc>
    <nc r="M45">
      <f>SUM(M47:M49)</f>
    </nc>
  </rcc>
  <rcc rId="4429" sId="1">
    <oc r="N45">
      <f>O45+P45+Q45</f>
    </oc>
    <nc r="N45">
      <f>SUM(N47:N49)</f>
    </nc>
  </rcc>
  <rcc rId="4430" sId="1" odxf="1" dxf="1">
    <oc r="O45">
      <f>SUM(O47:O48)</f>
    </oc>
    <nc r="O45">
      <f>SUM(O47:O49)</f>
    </nc>
    <odxf>
      <fill>
        <patternFill patternType="solid">
          <bgColor rgb="FFFFFF00"/>
        </patternFill>
      </fill>
    </odxf>
    <ndxf>
      <fill>
        <patternFill patternType="none">
          <bgColor indexed="65"/>
        </patternFill>
      </fill>
    </ndxf>
  </rcc>
  <rcc rId="4431" sId="1">
    <oc r="P45">
      <f>SUM(P47:P48)</f>
    </oc>
    <nc r="P45">
      <f>SUM(P47:P49)</f>
    </nc>
  </rcc>
  <rcc rId="4432" sId="1">
    <oc r="Q45">
      <f>SUM(Q47:Q48)</f>
    </oc>
    <nc r="Q45">
      <f>SUM(Q47:Q49)</f>
    </nc>
  </rcc>
  <rcc rId="4433" sId="1">
    <oc r="R45">
      <f>S45+T45+U45</f>
    </oc>
    <nc r="R45">
      <f>SUM(R47:R49)</f>
    </nc>
  </rcc>
  <rcc rId="4434" sId="1">
    <oc r="S45">
      <f>SUM(S47:S48)</f>
    </oc>
    <nc r="S45">
      <f>SUM(S47:S49)</f>
    </nc>
  </rcc>
  <rcc rId="4435" sId="1">
    <oc r="T45">
      <f>SUM(T47:T48)</f>
    </oc>
    <nc r="T45">
      <f>SUM(T47:T49)</f>
    </nc>
  </rcc>
  <rcc rId="4436" sId="1">
    <oc r="U45">
      <f>SUM(U47:U48)</f>
    </oc>
    <nc r="U45">
      <f>SUM(U47:U49)</f>
    </nc>
  </rcc>
  <rcc rId="4437" sId="1">
    <nc r="V49">
      <f>J49/F49</f>
    </nc>
  </rcc>
  <rcc rId="4438" sId="1">
    <nc r="V18">
      <f>J18/F18</f>
    </nc>
  </rcc>
  <rcc rId="4439" sId="1">
    <nc r="B49" t="inlineStr">
      <is>
        <t>Оснащение оборудованием, мебелью, медицинскими и иными изделиями объектов нового строительства и реконструкции медицинских организаций</t>
      </is>
    </nc>
  </rcc>
  <rcc rId="4440" sId="1">
    <nc r="C49" t="inlineStr">
      <is>
        <t>811</t>
      </is>
    </nc>
  </rcc>
  <rcc rId="4441" sId="1">
    <nc r="D49" t="inlineStr">
      <is>
        <t>Департамент здравоохранения Томской области</t>
      </is>
    </nc>
  </rcc>
  <rcc rId="4442" sId="1" numFmtId="4">
    <nc r="G49">
      <v>24000</v>
    </nc>
  </rcc>
  <rcc rId="4443" sId="1" numFmtId="4">
    <oc r="O52">
      <v>1425.7</v>
    </oc>
    <nc r="O52">
      <v>1631.13</v>
    </nc>
  </rcc>
  <rcc rId="4444" sId="1" numFmtId="4">
    <nc r="K56">
      <v>316.10000000000002</v>
    </nc>
  </rcc>
  <rcc rId="4445" sId="1" numFmtId="4">
    <oc r="K57">
      <v>799.92</v>
    </oc>
    <nc r="K57">
      <v>966.07</v>
    </nc>
  </rcc>
  <rcc rId="4446" sId="1" numFmtId="4">
    <oc r="K58">
      <v>35.22</v>
    </oc>
    <nc r="K58">
      <v>94.18</v>
    </nc>
  </rcc>
  <rcc rId="4447" sId="1" numFmtId="4">
    <nc r="K23">
      <v>900</v>
    </nc>
  </rcc>
  <rcc rId="4448" sId="1" numFmtId="4">
    <oc r="K24">
      <v>9095.6</v>
    </oc>
    <nc r="K24">
      <v>30000</v>
    </nc>
  </rcc>
  <rcc rId="4449" sId="1" numFmtId="4">
    <oc r="K25">
      <v>21021.1</v>
    </oc>
    <nc r="K25">
      <v>33879.4</v>
    </nc>
  </rcc>
  <rcc rId="4450" sId="1" numFmtId="4">
    <nc r="K27">
      <v>1756.89</v>
    </nc>
  </rcc>
  <rcc rId="4451" sId="1" numFmtId="4">
    <nc r="K64">
      <v>25000</v>
    </nc>
  </rcc>
  <rcc rId="4452" sId="1" numFmtId="4">
    <nc r="K66">
      <v>276.38</v>
    </nc>
  </rcc>
  <rcc rId="4453" sId="1" numFmtId="4">
    <oc r="K70">
      <v>71769.59</v>
    </oc>
    <nc r="K70">
      <v>130350.86</v>
    </nc>
  </rcc>
  <rcc rId="4454" sId="1" numFmtId="4">
    <nc r="K73">
      <v>66</v>
    </nc>
  </rcc>
  <rcc rId="4455" sId="1" numFmtId="4">
    <oc r="K77">
      <v>6000</v>
    </oc>
    <nc r="K77">
      <v>8500</v>
    </nc>
  </rcc>
  <rcc rId="4456" sId="1" numFmtId="4">
    <oc r="K80">
      <v>64.400000000000006</v>
    </oc>
    <nc r="K80">
      <v>82.6</v>
    </nc>
  </rcc>
  <rfmt sheetId="1" sqref="K80" start="0" length="2147483647">
    <dxf>
      <font>
        <b val="0"/>
      </font>
    </dxf>
  </rfmt>
  <rcc rId="4457" sId="1" numFmtId="4">
    <oc r="K81">
      <v>200</v>
    </oc>
    <nc r="K81">
      <v>19086.5</v>
    </nc>
  </rcc>
  <rcc rId="4458" sId="1" numFmtId="4">
    <nc r="K82">
      <v>943.54</v>
    </nc>
  </rcc>
  <rcc rId="4459" sId="1" numFmtId="4">
    <nc r="K83">
      <v>82.82</v>
    </nc>
  </rcc>
  <rcc rId="4460" sId="1" numFmtId="4">
    <oc r="G84">
      <v>4325.8</v>
    </oc>
    <nc r="G84">
      <v>4321.3999999999996</v>
    </nc>
  </rcc>
  <rcc rId="4461" sId="1" numFmtId="4">
    <oc r="K87">
      <v>498.51</v>
    </oc>
    <nc r="K87">
      <v>794</v>
    </nc>
  </rcc>
  <rcc rId="4462" sId="1" numFmtId="4">
    <oc r="K140">
      <v>414.77</v>
    </oc>
    <nc r="K140">
      <v>3889.21</v>
    </nc>
  </rcc>
  <rcc rId="4463" sId="1" numFmtId="4">
    <oc r="K148">
      <v>29.7</v>
    </oc>
    <nc r="K148">
      <v>249.62</v>
    </nc>
  </rcc>
  <rcc rId="4464" sId="1" numFmtId="4">
    <nc r="K150">
      <v>591.79999999999995</v>
    </nc>
  </rcc>
  <rcc rId="4465" sId="1" numFmtId="4">
    <oc r="K153">
      <v>1006.27</v>
    </oc>
    <nc r="K153">
      <v>18797.400000000001</v>
    </nc>
  </rcc>
  <rcc rId="4466" sId="1" numFmtId="4">
    <nc r="K154">
      <v>67.3</v>
    </nc>
  </rcc>
  <rcc rId="4467" sId="1" numFmtId="4">
    <oc r="K31">
      <v>19191</v>
    </oc>
    <nc r="K31">
      <v>24008.81</v>
    </nc>
  </rcc>
  <rcc rId="4468" sId="1" numFmtId="4">
    <oc r="K99">
      <v>286.61</v>
    </oc>
    <nc r="K99">
      <v>1301.17</v>
    </nc>
  </rcc>
  <rcc rId="4469" sId="1" numFmtId="4">
    <oc r="K103">
      <v>20402</v>
    </oc>
    <nc r="K103">
      <v>263673.62</v>
    </nc>
  </rcc>
  <rrc rId="4470" sId="1" ref="A116:XFD116" action="insertRow">
    <undo index="2" exp="area" ref3D="1" dr="$A$156:$XFD$158" dn="Z_FE09AB06_1ECE_4486_BCA1_E9D85830708B_.wvu.Rows" sId="1"/>
    <undo index="2" exp="area" ref3D="1" dr="$V$1:$V$1048576" dn="Z_FE09AB06_1ECE_4486_BCA1_E9D85830708B_.wvu.Cols" sId="1"/>
    <undo index="1" exp="area" ref3D="1" dr="$J$1:$M$1048576" dn="Z_FE09AB06_1ECE_4486_BCA1_E9D85830708B_.wvu.Cols" sId="1"/>
    <undo index="0" exp="area" ref3D="1" dr="$A$157:$XFD$158" dn="Z_BABD61A3_6A51_407B_8C81_60ED34B253AA_.wvu.Rows" sId="1"/>
  </rrc>
  <rcc rId="4471" sId="1" xfDxf="1" dxf="1">
    <nc r="E116" t="inlineStr">
      <is>
        <t>15WG152421</t>
      </is>
    </nc>
    <ndxf>
      <font>
        <sz val="13"/>
        <name val="PT Astra Serif"/>
        <scheme val="none"/>
      </font>
      <fill>
        <patternFill patternType="solid">
          <bgColor theme="0"/>
        </patternFill>
      </fill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472" sId="1">
    <nc r="F116">
      <f>G116+H116+I116</f>
    </nc>
  </rcc>
  <rcc rId="4473" sId="1">
    <nc r="J116">
      <f>K116+L116+M116</f>
    </nc>
  </rcc>
  <rcc rId="4474" sId="1">
    <oc r="G112">
      <f>G115+G114</f>
    </oc>
    <nc r="G112">
      <f>G115+G114+G116</f>
    </nc>
  </rcc>
  <rcc rId="4475" sId="1">
    <oc r="H112">
      <f>H115+H114</f>
    </oc>
    <nc r="H112">
      <f>H115+H114+H116</f>
    </nc>
  </rcc>
  <rcc rId="4476" sId="1">
    <oc r="I112">
      <f>I115+I114</f>
    </oc>
    <nc r="I112">
      <f>I115+I114+I116</f>
    </nc>
  </rcc>
  <rcc rId="4477" sId="1">
    <oc r="J112">
      <f>K112+L112+M112</f>
    </oc>
    <nc r="J112">
      <f>K112+L112+M112</f>
    </nc>
  </rcc>
  <rcc rId="4478" sId="1">
    <oc r="K112">
      <f>K115+K114</f>
    </oc>
    <nc r="K112">
      <f>K115+K114+K116</f>
    </nc>
  </rcc>
  <rcc rId="4479" sId="1" odxf="1" dxf="1">
    <oc r="L112">
      <f>L115+L114</f>
    </oc>
    <nc r="L112">
      <f>L115+L114+L116</f>
    </nc>
    <odxf>
      <fill>
        <patternFill patternType="none">
          <bgColor indexed="65"/>
        </patternFill>
      </fill>
    </odxf>
    <ndxf>
      <fill>
        <patternFill patternType="solid">
          <bgColor rgb="FFFFFF00"/>
        </patternFill>
      </fill>
    </ndxf>
  </rcc>
  <rcc rId="4480" sId="1" odxf="1" dxf="1">
    <oc r="M112">
      <f>M115</f>
    </oc>
    <nc r="M112">
      <f>M115+M114+M116</f>
    </nc>
    <odxf>
      <fill>
        <patternFill patternType="none">
          <bgColor indexed="65"/>
        </patternFill>
      </fill>
    </odxf>
    <ndxf>
      <fill>
        <patternFill patternType="solid">
          <bgColor rgb="FFFFFF00"/>
        </patternFill>
      </fill>
    </ndxf>
  </rcc>
  <rcc rId="4481" sId="1">
    <oc r="O112">
      <f>O115+O114</f>
    </oc>
    <nc r="O112">
      <f>O115+O114+O116</f>
    </nc>
  </rcc>
  <rcc rId="4482" sId="1" odxf="1" dxf="1">
    <oc r="P112">
      <f>P115+P114</f>
    </oc>
    <nc r="P112">
      <f>P115+P114+P116</f>
    </nc>
    <odxf>
      <fill>
        <patternFill patternType="none">
          <bgColor indexed="65"/>
        </patternFill>
      </fill>
    </odxf>
    <ndxf>
      <fill>
        <patternFill patternType="solid">
          <bgColor rgb="FFFFFF00"/>
        </patternFill>
      </fill>
    </ndxf>
  </rcc>
  <rcc rId="4483" sId="1" odxf="1" dxf="1">
    <oc r="Q112">
      <f>Q115+Q114</f>
    </oc>
    <nc r="Q112">
      <f>Q115+Q114+Q116</f>
    </nc>
    <odxf>
      <fill>
        <patternFill patternType="none">
          <bgColor indexed="65"/>
        </patternFill>
      </fill>
    </odxf>
    <ndxf>
      <fill>
        <patternFill patternType="solid">
          <bgColor rgb="FFFFFF00"/>
        </patternFill>
      </fill>
    </ndxf>
  </rcc>
  <rcc rId="4484" sId="1">
    <nc r="R116">
      <f>S116+T116+U116</f>
    </nc>
  </rcc>
  <rcc rId="4485" sId="1">
    <nc r="N116">
      <f>O116+P116+Q116</f>
    </nc>
  </rcc>
  <rcc rId="4486" sId="1">
    <oc r="S112">
      <f>S115+S114</f>
    </oc>
    <nc r="S112">
      <f>S115+S114+S116</f>
    </nc>
  </rcc>
  <rcc rId="4487" sId="1">
    <oc r="T112">
      <f>T115+T114</f>
    </oc>
    <nc r="T112">
      <f>T115+T114+T116</f>
    </nc>
  </rcc>
  <rcc rId="4488" sId="1">
    <oc r="U112">
      <f>U115+U114</f>
    </oc>
    <nc r="U112">
      <f>U115+U114+U116</f>
    </nc>
  </rcc>
  <rcc rId="4489" sId="1">
    <nc r="B116" t="inlineStr">
      <is>
        <t>Ликвидация несанкционированных свалок в границах городов и наиболее опасных объектов накопленного экологического вреда окружающей среде за счет средств областного бюджета</t>
      </is>
    </nc>
  </rcc>
  <rcc rId="4490" sId="1">
    <nc r="C116" t="inlineStr">
      <is>
        <t>810</t>
      </is>
    </nc>
  </rcc>
  <rcc rId="4491" sId="1">
    <nc r="D116" t="inlineStr">
      <is>
        <t>Департамент природных ресурсов и охраны окружающей среды Томской области</t>
      </is>
    </nc>
  </rcc>
  <rcc rId="4492" sId="1" numFmtId="4">
    <nc r="G116">
      <v>10412</v>
    </nc>
  </rcc>
  <rcc rId="4493" sId="1" numFmtId="4">
    <nc r="O116">
      <v>79269.399999999994</v>
    </nc>
  </rcc>
  <rcv guid="{BABD61A3-6A51-407B-8C81-60ED34B253AA}" action="delete"/>
  <rdn rId="0" localSheetId="1" customView="1" name="Z_BABD61A3_6A51_407B_8C81_60ED34B253AA_.wvu.PrintArea" hidden="1" oldHidden="1">
    <formula>Лист1!$A$5:$V$195</formula>
    <oldFormula>Лист1!$A$5:$V$195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Rows" hidden="1" oldHidden="1">
    <formula>Лист1!$158:$159</formula>
    <oldFormula>Лист1!$158:$159</oldFormula>
  </rdn>
  <rdn rId="0" localSheetId="1" customView="1" name="Z_BABD61A3_6A51_407B_8C81_60ED34B253AA_.wvu.FilterData" hidden="1" oldHidden="1">
    <formula>Лист1!$E$15:$E$195</formula>
    <oldFormula>Лист1!$E$15:$E$195</oldFormula>
  </rdn>
  <rdn rId="0" localSheetId="2" customView="1" name="Z_BABD61A3_6A51_407B_8C81_60ED34B253AA_.wvu.PrintArea" hidden="1" oldHidden="1">
    <formula>Лист2!$A$1:$O$19</formula>
    <oldFormula>Лист2!$A$1:$O$19</oldFormula>
  </rdn>
  <rdn rId="0" localSheetId="2" customView="1" name="Z_BABD61A3_6A51_407B_8C81_60ED34B253AA_.wvu.Cols" hidden="1" oldHidden="1">
    <formula>Лист2!$F:$G</formula>
    <oldFormula>Лист2!$F:$G</oldFormula>
  </rdn>
  <rcv guid="{BABD61A3-6A51-407B-8C81-60ED34B253AA}" action="add"/>
</revisions>
</file>

<file path=xl/revisions/revisionLog121111.xml><?xml version="1.0" encoding="utf-8"?>
<revisions xmlns="http://schemas.openxmlformats.org/spreadsheetml/2006/main" xmlns:r="http://schemas.openxmlformats.org/officeDocument/2006/relationships">
  <rcc rId="4391" sId="1">
    <oc r="A5" t="inlineStr">
      <is>
        <t>Информация о плановых ассигнованиях и кассовом исполнении расходов консолидированного бюджета Томской области на реализацию региональных проектов Томской области по состоянию на 01.04.2023</t>
      </is>
    </oc>
    <nc r="A5" t="inlineStr">
      <is>
        <t>Информация о плановых ассигнованиях и кассовом исполнении расходов консолидированного бюджета Томской области на реализацию региональных проектов Томской области по состоянию на 01.05.2023</t>
      </is>
    </nc>
  </rcc>
  <rcv guid="{BABD61A3-6A51-407B-8C81-60ED34B253AA}" action="delete"/>
  <rdn rId="0" localSheetId="1" customView="1" name="Z_BABD61A3_6A51_407B_8C81_60ED34B253AA_.wvu.PrintArea" hidden="1" oldHidden="1">
    <formula>Лист1!$A$5:$V$192</formula>
    <oldFormula>Лист1!$A$5:$V$192</oldFormula>
  </rdn>
  <rdn rId="0" localSheetId="1" customView="1" name="Z_BABD61A3_6A51_407B_8C81_60ED34B253AA_.wvu.PrintTitles" hidden="1" oldHidden="1">
    <formula>Лист1!$8:$11</formula>
    <oldFormula>Лист1!$8:$11</oldFormula>
  </rdn>
  <rdn rId="0" localSheetId="1" customView="1" name="Z_BABD61A3_6A51_407B_8C81_60ED34B253AA_.wvu.Rows" hidden="1" oldHidden="1">
    <formula>Лист1!$155:$156</formula>
    <oldFormula>Лист1!$155:$156</oldFormula>
  </rdn>
  <rdn rId="0" localSheetId="1" customView="1" name="Z_BABD61A3_6A51_407B_8C81_60ED34B253AA_.wvu.FilterData" hidden="1" oldHidden="1">
    <formula>Лист1!$E$15:$E$192</formula>
    <oldFormula>Лист1!$E$15:$E$192</oldFormula>
  </rdn>
  <rdn rId="0" localSheetId="2" customView="1" name="Z_BABD61A3_6A51_407B_8C81_60ED34B253AA_.wvu.PrintArea" hidden="1" oldHidden="1">
    <formula>Лист2!$A$1:$O$19</formula>
    <oldFormula>Лист2!$A$1:$O$19</oldFormula>
  </rdn>
  <rdn rId="0" localSheetId="2" customView="1" name="Z_BABD61A3_6A51_407B_8C81_60ED34B253AA_.wvu.Cols" hidden="1" oldHidden="1">
    <formula>Лист2!$F:$G</formula>
    <oldFormula>Лист2!$F:$G</oldFormula>
  </rdn>
  <rcv guid="{BABD61A3-6A51-407B-8C81-60ED34B253AA}" action="add"/>
</revisions>
</file>

<file path=xl/revisions/userNames.xml><?xml version="1.0" encoding="utf-8"?>
<users xmlns="http://schemas.openxmlformats.org/spreadsheetml/2006/main" xmlns:r="http://schemas.openxmlformats.org/officeDocument/2006/relationships" count="1">
  <userInfo guid="{94853AAC-AED8-4047-8B19-A0EA70B8C633}" name="pvn" id="-872360969" dateTime="2023-05-03T09:05:46"/>
</user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9.bin"/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Relationship Id="rId6" Type="http://schemas.openxmlformats.org/officeDocument/2006/relationships/printerSettings" Target="../printerSettings/printerSettings12.bin"/><Relationship Id="rId5" Type="http://schemas.openxmlformats.org/officeDocument/2006/relationships/printerSettings" Target="../printerSettings/printerSettings11.bin"/><Relationship Id="rId4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W230"/>
  <sheetViews>
    <sheetView tabSelected="1" zoomScale="68" zoomScaleNormal="68" zoomScaleSheetLayoutView="75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K13" sqref="K13"/>
    </sheetView>
  </sheetViews>
  <sheetFormatPr defaultColWidth="9.140625" defaultRowHeight="15"/>
  <cols>
    <col min="1" max="1" width="6.42578125" style="3" customWidth="1"/>
    <col min="2" max="2" width="56.42578125" style="4" customWidth="1"/>
    <col min="3" max="3" width="7.7109375" style="3" customWidth="1"/>
    <col min="4" max="4" width="22.42578125" style="3" customWidth="1"/>
    <col min="5" max="5" width="17.5703125" style="3" customWidth="1"/>
    <col min="6" max="6" width="18.7109375" style="3" customWidth="1"/>
    <col min="7" max="7" width="17.85546875" style="3" customWidth="1"/>
    <col min="8" max="8" width="18.28515625" style="3" customWidth="1"/>
    <col min="9" max="9" width="14.7109375" style="3" customWidth="1"/>
    <col min="10" max="10" width="16.5703125" style="3" customWidth="1"/>
    <col min="11" max="11" width="16.28515625" style="3" customWidth="1"/>
    <col min="12" max="12" width="16.85546875" style="3" customWidth="1"/>
    <col min="13" max="13" width="13.85546875" style="3" customWidth="1"/>
    <col min="14" max="14" width="16.7109375" style="3" customWidth="1"/>
    <col min="15" max="15" width="16.85546875" style="3" customWidth="1"/>
    <col min="16" max="16" width="16.28515625" style="3" customWidth="1"/>
    <col min="17" max="17" width="14.140625" style="3" customWidth="1"/>
    <col min="18" max="18" width="15.42578125" style="3" customWidth="1"/>
    <col min="19" max="19" width="16.42578125" style="3" customWidth="1"/>
    <col min="20" max="20" width="16.5703125" style="3" customWidth="1"/>
    <col min="21" max="21" width="13.42578125" style="3" customWidth="1"/>
    <col min="22" max="22" width="12.5703125" style="3" customWidth="1"/>
    <col min="23" max="23" width="8.85546875" style="2"/>
    <col min="24" max="24" width="19" style="2" customWidth="1"/>
    <col min="25" max="25" width="18.7109375" style="2" customWidth="1"/>
    <col min="26" max="26" width="23.42578125" style="2" bestFit="1" customWidth="1"/>
    <col min="27" max="27" width="18.28515625" style="2" bestFit="1" customWidth="1"/>
    <col min="28" max="101" width="9.140625" style="2"/>
    <col min="102" max="16384" width="9.140625" style="3"/>
  </cols>
  <sheetData>
    <row r="1" spans="1:28" ht="18.75"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94" t="s">
        <v>253</v>
      </c>
      <c r="T1" s="94"/>
      <c r="U1" s="94"/>
      <c r="V1"/>
      <c r="W1"/>
    </row>
    <row r="2" spans="1:28" ht="18.75"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94" t="s">
        <v>254</v>
      </c>
      <c r="T2" s="94"/>
      <c r="U2" s="94"/>
      <c r="V2"/>
      <c r="W2"/>
    </row>
    <row r="3" spans="1:28" ht="18.75">
      <c r="F3" s="88"/>
      <c r="G3" s="88"/>
      <c r="H3" s="88"/>
      <c r="I3" s="88"/>
      <c r="J3" s="88"/>
      <c r="K3" s="88"/>
      <c r="L3" s="88"/>
      <c r="M3" s="88"/>
      <c r="N3" s="88"/>
      <c r="O3" s="88"/>
      <c r="P3" s="88"/>
      <c r="Q3" s="88"/>
      <c r="R3" s="88"/>
      <c r="S3" s="94" t="s">
        <v>330</v>
      </c>
      <c r="T3" s="94"/>
      <c r="U3" s="94"/>
      <c r="V3"/>
      <c r="W3"/>
    </row>
    <row r="4" spans="1:28">
      <c r="F4" s="88"/>
      <c r="G4" s="88"/>
      <c r="H4" s="88"/>
      <c r="I4" s="88"/>
      <c r="J4" s="88"/>
      <c r="K4" s="88"/>
      <c r="L4" s="88"/>
      <c r="M4" s="88"/>
      <c r="N4" s="88"/>
      <c r="O4" s="88"/>
      <c r="P4" s="88"/>
      <c r="Q4" s="88"/>
      <c r="R4" s="88"/>
      <c r="S4" s="88"/>
      <c r="T4" s="88"/>
      <c r="U4" s="88"/>
      <c r="V4"/>
      <c r="W4"/>
    </row>
    <row r="5" spans="1:28" ht="15" customHeight="1">
      <c r="A5" s="119" t="s">
        <v>342</v>
      </c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U5" s="119"/>
      <c r="V5" s="119"/>
    </row>
    <row r="6" spans="1:28" ht="37.5" customHeight="1">
      <c r="A6" s="119"/>
      <c r="B6" s="11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</row>
    <row r="7" spans="1:28">
      <c r="E7" s="5"/>
      <c r="G7" s="114"/>
      <c r="K7" s="114"/>
      <c r="T7" s="95"/>
      <c r="U7" s="95" t="s">
        <v>147</v>
      </c>
    </row>
    <row r="8" spans="1:28" ht="16.5" customHeight="1">
      <c r="A8" s="120" t="s">
        <v>0</v>
      </c>
      <c r="B8" s="123" t="s">
        <v>1</v>
      </c>
      <c r="C8" s="120" t="s">
        <v>2</v>
      </c>
      <c r="D8" s="120" t="s">
        <v>3</v>
      </c>
      <c r="E8" s="120" t="s">
        <v>4</v>
      </c>
      <c r="F8" s="131" t="s">
        <v>146</v>
      </c>
      <c r="G8" s="132"/>
      <c r="H8" s="132"/>
      <c r="I8" s="133"/>
      <c r="J8" s="131" t="s">
        <v>146</v>
      </c>
      <c r="K8" s="132"/>
      <c r="L8" s="132"/>
      <c r="M8" s="133"/>
      <c r="N8" s="131" t="s">
        <v>186</v>
      </c>
      <c r="O8" s="132"/>
      <c r="P8" s="132"/>
      <c r="Q8" s="133"/>
      <c r="R8" s="134" t="s">
        <v>246</v>
      </c>
      <c r="S8" s="134"/>
      <c r="T8" s="134"/>
      <c r="U8" s="134"/>
      <c r="V8" s="136" t="s">
        <v>171</v>
      </c>
    </row>
    <row r="9" spans="1:28" ht="16.5" customHeight="1">
      <c r="A9" s="121"/>
      <c r="B9" s="124"/>
      <c r="C9" s="121"/>
      <c r="D9" s="121"/>
      <c r="E9" s="126"/>
      <c r="F9" s="128" t="s">
        <v>169</v>
      </c>
      <c r="G9" s="129"/>
      <c r="H9" s="129"/>
      <c r="I9" s="130"/>
      <c r="J9" s="128" t="s">
        <v>5</v>
      </c>
      <c r="K9" s="129"/>
      <c r="L9" s="129"/>
      <c r="M9" s="130"/>
      <c r="N9" s="128" t="s">
        <v>169</v>
      </c>
      <c r="O9" s="129"/>
      <c r="P9" s="129"/>
      <c r="Q9" s="130"/>
      <c r="R9" s="135" t="s">
        <v>169</v>
      </c>
      <c r="S9" s="135"/>
      <c r="T9" s="135"/>
      <c r="U9" s="135"/>
      <c r="V9" s="137"/>
    </row>
    <row r="10" spans="1:28" ht="92.25" customHeight="1">
      <c r="A10" s="122"/>
      <c r="B10" s="125"/>
      <c r="C10" s="122"/>
      <c r="D10" s="122"/>
      <c r="E10" s="127"/>
      <c r="F10" s="103" t="s">
        <v>6</v>
      </c>
      <c r="G10" s="117" t="s">
        <v>7</v>
      </c>
      <c r="H10" s="117" t="s">
        <v>8</v>
      </c>
      <c r="I10" s="117" t="s">
        <v>170</v>
      </c>
      <c r="J10" s="103" t="s">
        <v>6</v>
      </c>
      <c r="K10" s="117" t="s">
        <v>7</v>
      </c>
      <c r="L10" s="117" t="s">
        <v>8</v>
      </c>
      <c r="M10" s="117" t="s">
        <v>170</v>
      </c>
      <c r="N10" s="103" t="s">
        <v>6</v>
      </c>
      <c r="O10" s="116" t="s">
        <v>7</v>
      </c>
      <c r="P10" s="117" t="s">
        <v>8</v>
      </c>
      <c r="Q10" s="117" t="s">
        <v>168</v>
      </c>
      <c r="R10" s="103" t="s">
        <v>6</v>
      </c>
      <c r="S10" s="103" t="s">
        <v>7</v>
      </c>
      <c r="T10" s="98" t="s">
        <v>8</v>
      </c>
      <c r="U10" s="117" t="s">
        <v>168</v>
      </c>
      <c r="V10" s="138"/>
    </row>
    <row r="11" spans="1:28" ht="16.5">
      <c r="A11" s="8" t="s">
        <v>9</v>
      </c>
      <c r="B11" s="9">
        <v>2</v>
      </c>
      <c r="C11" s="10">
        <v>3</v>
      </c>
      <c r="D11" s="10">
        <v>4</v>
      </c>
      <c r="E11" s="10">
        <v>5</v>
      </c>
      <c r="F11" s="103">
        <v>6</v>
      </c>
      <c r="G11" s="117">
        <v>7</v>
      </c>
      <c r="H11" s="117">
        <v>8</v>
      </c>
      <c r="I11" s="117">
        <v>9</v>
      </c>
      <c r="J11" s="103">
        <v>10</v>
      </c>
      <c r="K11" s="117">
        <v>11</v>
      </c>
      <c r="L11" s="117">
        <v>12</v>
      </c>
      <c r="M11" s="117">
        <v>13</v>
      </c>
      <c r="N11" s="103">
        <v>10</v>
      </c>
      <c r="O11" s="116">
        <v>11</v>
      </c>
      <c r="P11" s="117">
        <v>12</v>
      </c>
      <c r="Q11" s="117">
        <v>13</v>
      </c>
      <c r="R11" s="103">
        <v>14</v>
      </c>
      <c r="S11" s="103">
        <v>15</v>
      </c>
      <c r="T11" s="98">
        <v>16</v>
      </c>
      <c r="U11" s="117">
        <v>17</v>
      </c>
      <c r="V11" s="7">
        <v>22</v>
      </c>
    </row>
    <row r="12" spans="1:28" ht="19.5">
      <c r="A12" s="11"/>
      <c r="B12" s="12" t="s">
        <v>10</v>
      </c>
      <c r="C12" s="10"/>
      <c r="D12" s="10"/>
      <c r="E12" s="10"/>
      <c r="F12" s="89">
        <f>G12+H12+I12</f>
        <v>19096969.399999999</v>
      </c>
      <c r="G12" s="89">
        <f>G13+G36+G61+G88+G95+G108+G121+G137+G160+G176+G182+G187</f>
        <v>6669288.7999999998</v>
      </c>
      <c r="H12" s="89">
        <f t="shared" ref="H12:I12" si="0">H13+H36+H61+H88+H95+H108+H121+H137+H160+H176+H182+H187</f>
        <v>11663472.5</v>
      </c>
      <c r="I12" s="89">
        <f t="shared" si="0"/>
        <v>764208.1</v>
      </c>
      <c r="J12" s="91">
        <f>K12+L12+M12</f>
        <v>4332737.3</v>
      </c>
      <c r="K12" s="91">
        <f>K13+K36+K61+K88+K95+K108+K121+K137+K160+K176+K182+K187</f>
        <v>1410697.3</v>
      </c>
      <c r="L12" s="91">
        <f t="shared" ref="L12:M12" si="1">L13+L36+L61+L88+L95+L108+L121+L137+L160+L176+L182+L187</f>
        <v>2584833.7000000002</v>
      </c>
      <c r="M12" s="91">
        <f t="shared" si="1"/>
        <v>337206.3</v>
      </c>
      <c r="N12" s="89">
        <f>O12+P12+Q12</f>
        <v>12920146.5</v>
      </c>
      <c r="O12" s="89">
        <f>O13+O36+O61+O88+O95+O108+O121+O137+O160+O176+O182+O187</f>
        <v>4561845.5999999996</v>
      </c>
      <c r="P12" s="89">
        <f t="shared" ref="P12:Q12" si="2">P13+P36+P61+P88+P95+P108+P121+P137+P160+P176+P182+P187</f>
        <v>8060737.5</v>
      </c>
      <c r="Q12" s="89">
        <f t="shared" si="2"/>
        <v>297563.40000000002</v>
      </c>
      <c r="R12" s="92">
        <f>S12+T12+U12</f>
        <v>7059253.7000000002</v>
      </c>
      <c r="S12" s="92">
        <f>S13+S36+S61+S88+S95+S108+S121+S137+S160+S176+S182+S187</f>
        <v>2541989.1</v>
      </c>
      <c r="T12" s="92">
        <f>T13+T36+T61+T88+T95+T108+T121+T137+T160+T176+T182</f>
        <v>4226278.3</v>
      </c>
      <c r="U12" s="92">
        <f>U13+U36+U61+U88+U95+U108+U121+U137+U160+U176+U182</f>
        <v>290986.3</v>
      </c>
      <c r="V12" s="14">
        <f>J12/F12</f>
        <v>0.22700000000000001</v>
      </c>
      <c r="X12" s="109"/>
      <c r="Y12" s="109"/>
      <c r="Z12" s="109"/>
      <c r="AA12" s="109"/>
      <c r="AB12" s="110"/>
    </row>
    <row r="13" spans="1:28" ht="18.75">
      <c r="A13" s="16">
        <v>1</v>
      </c>
      <c r="B13" s="17" t="s">
        <v>11</v>
      </c>
      <c r="C13" s="18" t="s">
        <v>12</v>
      </c>
      <c r="D13" s="18" t="s">
        <v>12</v>
      </c>
      <c r="E13" s="18" t="s">
        <v>12</v>
      </c>
      <c r="F13" s="39">
        <f t="shared" ref="F13:F40" si="3">G13+H13+I13</f>
        <v>868417.6</v>
      </c>
      <c r="G13" s="39">
        <f>G15+G29+G33+G21</f>
        <v>224633.5</v>
      </c>
      <c r="H13" s="39">
        <f t="shared" ref="H13" si="4">H15+H29+H33+H21</f>
        <v>626639.9</v>
      </c>
      <c r="I13" s="39">
        <f>I15+I29+I33+I21</f>
        <v>17144.2</v>
      </c>
      <c r="J13" s="19">
        <f>K13+L13+M13</f>
        <v>263516.79999999999</v>
      </c>
      <c r="K13" s="19">
        <f>K15+K21+K29+K33</f>
        <v>90805.5</v>
      </c>
      <c r="L13" s="19">
        <f t="shared" ref="L13:M13" si="5">L15+L21+L29+L33</f>
        <v>164800.6</v>
      </c>
      <c r="M13" s="19">
        <f t="shared" si="5"/>
        <v>7910.7</v>
      </c>
      <c r="N13" s="39">
        <f t="shared" ref="N13" si="6">O13+P13+Q13</f>
        <v>556246.19999999995</v>
      </c>
      <c r="O13" s="39">
        <f>O15+O29+O33+O21</f>
        <v>189592</v>
      </c>
      <c r="P13" s="39">
        <f t="shared" ref="P13:Q13" si="7">P15+P29+P33+P21</f>
        <v>353790.3</v>
      </c>
      <c r="Q13" s="39">
        <f t="shared" si="7"/>
        <v>12863.9</v>
      </c>
      <c r="R13" s="97">
        <f t="shared" ref="R13" si="8">S13+T13+U13</f>
        <v>283462</v>
      </c>
      <c r="S13" s="97">
        <f>S15+S29+S33+S21</f>
        <v>148211.5</v>
      </c>
      <c r="T13" s="97">
        <f t="shared" ref="T13:U13" si="9">T15+T29+T33+T21</f>
        <v>122942.6</v>
      </c>
      <c r="U13" s="97">
        <f t="shared" si="9"/>
        <v>12307.9</v>
      </c>
      <c r="V13" s="20">
        <f t="shared" ref="V13:V78" si="10">J13/F13</f>
        <v>0.30299999999999999</v>
      </c>
      <c r="X13" s="111"/>
      <c r="Y13" s="111"/>
      <c r="Z13" s="111"/>
      <c r="AA13" s="111"/>
      <c r="AB13" s="110"/>
    </row>
    <row r="14" spans="1:28" ht="18.75">
      <c r="A14" s="21"/>
      <c r="B14" s="34" t="s">
        <v>14</v>
      </c>
      <c r="C14" s="27"/>
      <c r="D14" s="27"/>
      <c r="E14" s="27"/>
      <c r="F14" s="24"/>
      <c r="G14" s="68"/>
      <c r="H14" s="68"/>
      <c r="I14" s="68"/>
      <c r="J14" s="24"/>
      <c r="K14" s="68"/>
      <c r="L14" s="68"/>
      <c r="M14" s="68"/>
      <c r="N14" s="24"/>
      <c r="O14" s="68"/>
      <c r="P14" s="68"/>
      <c r="Q14" s="68"/>
      <c r="R14" s="24"/>
      <c r="S14" s="68"/>
      <c r="T14" s="68"/>
      <c r="U14" s="68"/>
      <c r="V14" s="28"/>
      <c r="X14" s="112"/>
      <c r="Y14" s="112"/>
      <c r="Z14" s="112"/>
      <c r="AA14" s="112"/>
      <c r="AB14" s="110"/>
    </row>
    <row r="15" spans="1:28" ht="18.75">
      <c r="A15" s="8" t="s">
        <v>13</v>
      </c>
      <c r="B15" s="42" t="s">
        <v>321</v>
      </c>
      <c r="C15" s="23" t="s">
        <v>12</v>
      </c>
      <c r="D15" s="23" t="s">
        <v>12</v>
      </c>
      <c r="E15" s="23" t="s">
        <v>12</v>
      </c>
      <c r="F15" s="24">
        <f>G15+H15+I15</f>
        <v>60897.8</v>
      </c>
      <c r="G15" s="24">
        <f>SUM(G17:G20)</f>
        <v>683.1</v>
      </c>
      <c r="H15" s="24">
        <f>SUM(H17:H20)</f>
        <v>60214.7</v>
      </c>
      <c r="I15" s="24">
        <f t="shared" ref="I15" si="11">SUM(I19:I20)</f>
        <v>0</v>
      </c>
      <c r="J15" s="24">
        <f>K15+L15+M15</f>
        <v>0</v>
      </c>
      <c r="K15" s="24">
        <f>K17+K19+K20</f>
        <v>0</v>
      </c>
      <c r="L15" s="24">
        <f t="shared" ref="L15:M15" si="12">L17+L19+L20</f>
        <v>0</v>
      </c>
      <c r="M15" s="24">
        <f t="shared" si="12"/>
        <v>0</v>
      </c>
      <c r="N15" s="24">
        <f t="shared" ref="N15" si="13">O15+P15+Q15</f>
        <v>0</v>
      </c>
      <c r="O15" s="24">
        <f>SUM(O17:O20)</f>
        <v>0</v>
      </c>
      <c r="P15" s="24">
        <f t="shared" ref="P15:Q15" si="14">SUM(P17:P20)</f>
        <v>0</v>
      </c>
      <c r="Q15" s="24">
        <f t="shared" si="14"/>
        <v>0</v>
      </c>
      <c r="R15" s="24">
        <f t="shared" ref="R15" si="15">S15+T15+U15</f>
        <v>0</v>
      </c>
      <c r="S15" s="24">
        <f>SUM(S17:S20)</f>
        <v>0</v>
      </c>
      <c r="T15" s="24">
        <f t="shared" ref="T15:U15" si="16">SUM(T17:T20)</f>
        <v>0</v>
      </c>
      <c r="U15" s="24">
        <f t="shared" si="16"/>
        <v>0</v>
      </c>
      <c r="V15" s="32">
        <f t="shared" si="10"/>
        <v>0</v>
      </c>
    </row>
    <row r="16" spans="1:28" ht="18.75">
      <c r="A16" s="33"/>
      <c r="B16" s="34" t="s">
        <v>14</v>
      </c>
      <c r="C16" s="27"/>
      <c r="D16" s="27"/>
      <c r="E16" s="27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32"/>
    </row>
    <row r="17" spans="1:22" ht="87.75" customHeight="1">
      <c r="A17" s="33"/>
      <c r="B17" s="83" t="s">
        <v>114</v>
      </c>
      <c r="C17" s="80" t="s">
        <v>205</v>
      </c>
      <c r="D17" s="81" t="s">
        <v>43</v>
      </c>
      <c r="E17" s="29" t="s">
        <v>115</v>
      </c>
      <c r="F17" s="24">
        <f>G17+H17+I17</f>
        <v>3701.9</v>
      </c>
      <c r="G17" s="68">
        <v>111.1</v>
      </c>
      <c r="H17" s="68">
        <v>3590.8</v>
      </c>
      <c r="I17" s="24"/>
      <c r="J17" s="24">
        <f>K17+L17+M17</f>
        <v>0</v>
      </c>
      <c r="K17" s="24"/>
      <c r="L17" s="24"/>
      <c r="M17" s="24"/>
      <c r="N17" s="24">
        <f t="shared" ref="N17:N28" si="17">O17+P17+Q17</f>
        <v>0</v>
      </c>
      <c r="O17" s="24"/>
      <c r="P17" s="24"/>
      <c r="Q17" s="24"/>
      <c r="R17" s="24">
        <f t="shared" ref="R17:R28" si="18">S17+T17+U17</f>
        <v>0</v>
      </c>
      <c r="S17" s="24"/>
      <c r="T17" s="24"/>
      <c r="U17" s="24"/>
      <c r="V17" s="32">
        <f t="shared" si="10"/>
        <v>0</v>
      </c>
    </row>
    <row r="18" spans="1:22" ht="69.75" customHeight="1">
      <c r="A18" s="33"/>
      <c r="B18" s="118" t="s">
        <v>344</v>
      </c>
      <c r="C18" s="80" t="s">
        <v>259</v>
      </c>
      <c r="D18" s="81" t="s">
        <v>260</v>
      </c>
      <c r="E18" s="29" t="s">
        <v>343</v>
      </c>
      <c r="F18" s="24">
        <f>G18+H18+I18</f>
        <v>12750.2</v>
      </c>
      <c r="G18" s="68">
        <v>127.6</v>
      </c>
      <c r="H18" s="68">
        <v>12622.6</v>
      </c>
      <c r="I18" s="24"/>
      <c r="J18" s="24">
        <f>K18+L18+M18</f>
        <v>0</v>
      </c>
      <c r="K18" s="24"/>
      <c r="L18" s="24"/>
      <c r="M18" s="24"/>
      <c r="N18" s="24">
        <f t="shared" si="17"/>
        <v>0</v>
      </c>
      <c r="O18" s="24"/>
      <c r="P18" s="24"/>
      <c r="Q18" s="24"/>
      <c r="R18" s="24">
        <f t="shared" si="18"/>
        <v>0</v>
      </c>
      <c r="S18" s="24"/>
      <c r="T18" s="24"/>
      <c r="U18" s="24"/>
      <c r="V18" s="32">
        <f t="shared" si="10"/>
        <v>0</v>
      </c>
    </row>
    <row r="19" spans="1:22" ht="78" customHeight="1">
      <c r="A19" s="33"/>
      <c r="B19" s="53" t="s">
        <v>257</v>
      </c>
      <c r="C19" s="29" t="s">
        <v>259</v>
      </c>
      <c r="D19" s="30" t="s">
        <v>260</v>
      </c>
      <c r="E19" s="29" t="s">
        <v>255</v>
      </c>
      <c r="F19" s="24">
        <f t="shared" ref="F19:F20" si="19">G19+H19+I19</f>
        <v>9671.7999999999993</v>
      </c>
      <c r="G19" s="68">
        <v>96.7</v>
      </c>
      <c r="H19" s="68">
        <v>9575.1</v>
      </c>
      <c r="I19" s="24"/>
      <c r="J19" s="24">
        <f t="shared" ref="J19:J20" si="20">K19+L19+M19</f>
        <v>0</v>
      </c>
      <c r="K19" s="24"/>
      <c r="L19" s="24"/>
      <c r="M19" s="24"/>
      <c r="N19" s="24">
        <f t="shared" si="17"/>
        <v>0</v>
      </c>
      <c r="O19" s="24"/>
      <c r="P19" s="24"/>
      <c r="Q19" s="24"/>
      <c r="R19" s="24">
        <f t="shared" si="18"/>
        <v>0</v>
      </c>
      <c r="S19" s="24"/>
      <c r="T19" s="24"/>
      <c r="U19" s="24"/>
      <c r="V19" s="32">
        <f t="shared" si="10"/>
        <v>0</v>
      </c>
    </row>
    <row r="20" spans="1:22" ht="80.25" customHeight="1">
      <c r="A20" s="33"/>
      <c r="B20" s="53" t="s">
        <v>258</v>
      </c>
      <c r="C20" s="29" t="s">
        <v>259</v>
      </c>
      <c r="D20" s="30" t="s">
        <v>260</v>
      </c>
      <c r="E20" s="29" t="s">
        <v>256</v>
      </c>
      <c r="F20" s="24">
        <f t="shared" si="19"/>
        <v>34773.9</v>
      </c>
      <c r="G20" s="68">
        <v>347.7</v>
      </c>
      <c r="H20" s="68">
        <v>34426.199999999997</v>
      </c>
      <c r="I20" s="24"/>
      <c r="J20" s="24">
        <f t="shared" si="20"/>
        <v>0</v>
      </c>
      <c r="K20" s="24"/>
      <c r="L20" s="24"/>
      <c r="M20" s="24"/>
      <c r="N20" s="24">
        <f t="shared" si="17"/>
        <v>0</v>
      </c>
      <c r="O20" s="24"/>
      <c r="P20" s="24"/>
      <c r="Q20" s="24"/>
      <c r="R20" s="24">
        <f t="shared" si="18"/>
        <v>0</v>
      </c>
      <c r="S20" s="24"/>
      <c r="T20" s="24"/>
      <c r="U20" s="24"/>
      <c r="V20" s="32">
        <f t="shared" si="10"/>
        <v>0</v>
      </c>
    </row>
    <row r="21" spans="1:22" ht="38.25" customHeight="1">
      <c r="A21" s="21" t="s">
        <v>18</v>
      </c>
      <c r="B21" s="42" t="s">
        <v>19</v>
      </c>
      <c r="C21" s="29"/>
      <c r="D21" s="30"/>
      <c r="E21" s="29"/>
      <c r="F21" s="24">
        <f>G21+H21+I21</f>
        <v>169211.9</v>
      </c>
      <c r="G21" s="24">
        <f>SUM(G23:G28)</f>
        <v>140472.1</v>
      </c>
      <c r="H21" s="24">
        <f t="shared" ref="H21:I21" si="21">SUM(H23:H28)</f>
        <v>11595.6</v>
      </c>
      <c r="I21" s="24">
        <f t="shared" si="21"/>
        <v>17144.2</v>
      </c>
      <c r="J21" s="24">
        <f>K21+L21+M21</f>
        <v>78393.100000000006</v>
      </c>
      <c r="K21" s="24">
        <f>K23+K24+K25+K26+K27+K28</f>
        <v>66536.3</v>
      </c>
      <c r="L21" s="24">
        <f t="shared" ref="L21:M21" si="22">L23+L24+L25+L26+L27+L28</f>
        <v>3946.1</v>
      </c>
      <c r="M21" s="24">
        <f t="shared" si="22"/>
        <v>7910.7</v>
      </c>
      <c r="N21" s="24">
        <f>O21+P21+Q21</f>
        <v>155632.1</v>
      </c>
      <c r="O21" s="24">
        <f>SUM(O23:O28)</f>
        <v>137538.5</v>
      </c>
      <c r="P21" s="24">
        <f t="shared" ref="P21:Q21" si="23">SUM(P23:P28)</f>
        <v>5229.7</v>
      </c>
      <c r="Q21" s="24">
        <f t="shared" si="23"/>
        <v>12863.9</v>
      </c>
      <c r="R21" s="24">
        <f t="shared" si="18"/>
        <v>149846.39999999999</v>
      </c>
      <c r="S21" s="24">
        <f>SUM(S23:S28)</f>
        <v>137538.5</v>
      </c>
      <c r="T21" s="24">
        <f t="shared" ref="T21:U21" si="24">SUM(T23:T28)</f>
        <v>0</v>
      </c>
      <c r="U21" s="24">
        <f t="shared" si="24"/>
        <v>12307.9</v>
      </c>
      <c r="V21" s="32">
        <f t="shared" si="10"/>
        <v>0.46300000000000002</v>
      </c>
    </row>
    <row r="22" spans="1:22" ht="18" customHeight="1">
      <c r="B22" s="34" t="s">
        <v>14</v>
      </c>
      <c r="C22" s="29"/>
      <c r="D22" s="30"/>
      <c r="E22" s="29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32"/>
    </row>
    <row r="23" spans="1:22" ht="140.25" customHeight="1">
      <c r="A23" s="33"/>
      <c r="B23" s="76" t="s">
        <v>22</v>
      </c>
      <c r="C23" s="29" t="s">
        <v>248</v>
      </c>
      <c r="D23" s="30" t="s">
        <v>21</v>
      </c>
      <c r="E23" s="29" t="s">
        <v>129</v>
      </c>
      <c r="F23" s="24">
        <f>G23+H23+I23</f>
        <v>10493</v>
      </c>
      <c r="G23" s="68">
        <v>9000</v>
      </c>
      <c r="H23" s="68"/>
      <c r="I23" s="68">
        <v>1493</v>
      </c>
      <c r="J23" s="24">
        <f>K23+L23+M23</f>
        <v>930</v>
      </c>
      <c r="K23" s="68">
        <v>900</v>
      </c>
      <c r="L23" s="68"/>
      <c r="M23" s="68">
        <v>30</v>
      </c>
      <c r="N23" s="24">
        <f t="shared" si="17"/>
        <v>9939</v>
      </c>
      <c r="O23" s="68">
        <v>9000</v>
      </c>
      <c r="P23" s="68"/>
      <c r="Q23" s="68">
        <v>939</v>
      </c>
      <c r="R23" s="24">
        <f t="shared" si="18"/>
        <v>9679</v>
      </c>
      <c r="S23" s="68">
        <v>9000</v>
      </c>
      <c r="T23" s="68"/>
      <c r="U23" s="104">
        <v>679</v>
      </c>
      <c r="V23" s="32">
        <f t="shared" si="10"/>
        <v>8.8999999999999996E-2</v>
      </c>
    </row>
    <row r="24" spans="1:22" ht="98.25" customHeight="1">
      <c r="A24" s="33"/>
      <c r="B24" s="35" t="s">
        <v>127</v>
      </c>
      <c r="C24" s="29" t="s">
        <v>248</v>
      </c>
      <c r="D24" s="30" t="s">
        <v>21</v>
      </c>
      <c r="E24" s="29" t="s">
        <v>126</v>
      </c>
      <c r="F24" s="24">
        <f t="shared" si="3"/>
        <v>31578.9</v>
      </c>
      <c r="G24" s="68">
        <v>30000</v>
      </c>
      <c r="H24" s="68"/>
      <c r="I24" s="106">
        <v>1578.9</v>
      </c>
      <c r="J24" s="24">
        <f t="shared" ref="J24:J28" si="25">K24+L24+M24</f>
        <v>30376</v>
      </c>
      <c r="K24" s="68">
        <v>30000</v>
      </c>
      <c r="L24" s="68"/>
      <c r="M24" s="68">
        <v>376</v>
      </c>
      <c r="N24" s="24">
        <f t="shared" si="17"/>
        <v>31602.3</v>
      </c>
      <c r="O24" s="68">
        <v>30000</v>
      </c>
      <c r="P24" s="68"/>
      <c r="Q24" s="68">
        <v>1602.3</v>
      </c>
      <c r="R24" s="24">
        <f t="shared" si="18"/>
        <v>31612.3</v>
      </c>
      <c r="S24" s="68">
        <v>30000</v>
      </c>
      <c r="T24" s="68"/>
      <c r="U24" s="68">
        <v>1612.3</v>
      </c>
      <c r="V24" s="32">
        <f t="shared" si="10"/>
        <v>0.96199999999999997</v>
      </c>
    </row>
    <row r="25" spans="1:22" ht="101.25" customHeight="1">
      <c r="A25" s="33"/>
      <c r="B25" s="35" t="s">
        <v>23</v>
      </c>
      <c r="C25" s="29" t="s">
        <v>248</v>
      </c>
      <c r="D25" s="30" t="s">
        <v>21</v>
      </c>
      <c r="E25" s="29" t="s">
        <v>128</v>
      </c>
      <c r="F25" s="24">
        <f t="shared" si="3"/>
        <v>107565.1</v>
      </c>
      <c r="G25" s="68">
        <v>94981.8</v>
      </c>
      <c r="H25" s="68"/>
      <c r="I25" s="68">
        <v>12583.3</v>
      </c>
      <c r="J25" s="24">
        <f t="shared" si="25"/>
        <v>41207.800000000003</v>
      </c>
      <c r="K25" s="68">
        <v>33879.4</v>
      </c>
      <c r="L25" s="68"/>
      <c r="M25" s="68">
        <v>7328.4</v>
      </c>
      <c r="N25" s="24">
        <f t="shared" si="17"/>
        <v>105105.3</v>
      </c>
      <c r="O25" s="68">
        <v>94981.8</v>
      </c>
      <c r="P25" s="68"/>
      <c r="Q25" s="68">
        <v>10123.5</v>
      </c>
      <c r="R25" s="24">
        <f t="shared" si="18"/>
        <v>104988.3</v>
      </c>
      <c r="S25" s="68">
        <v>94981.8</v>
      </c>
      <c r="T25" s="68"/>
      <c r="U25" s="68">
        <v>10006.5</v>
      </c>
      <c r="V25" s="32">
        <f t="shared" si="10"/>
        <v>0.38300000000000001</v>
      </c>
    </row>
    <row r="26" spans="1:22" ht="108" customHeight="1">
      <c r="A26" s="33"/>
      <c r="B26" s="35" t="s">
        <v>108</v>
      </c>
      <c r="C26" s="29" t="s">
        <v>248</v>
      </c>
      <c r="D26" s="30" t="s">
        <v>21</v>
      </c>
      <c r="E26" s="29" t="s">
        <v>109</v>
      </c>
      <c r="F26" s="24">
        <f t="shared" si="3"/>
        <v>7366.9</v>
      </c>
      <c r="G26" s="68">
        <v>3000</v>
      </c>
      <c r="H26" s="68">
        <v>4173.1000000000004</v>
      </c>
      <c r="I26" s="68">
        <v>193.8</v>
      </c>
      <c r="J26" s="24">
        <f t="shared" si="25"/>
        <v>0</v>
      </c>
      <c r="K26" s="68"/>
      <c r="L26" s="68"/>
      <c r="M26" s="68"/>
      <c r="N26" s="24">
        <f t="shared" si="17"/>
        <v>7563.3</v>
      </c>
      <c r="O26" s="68">
        <v>3000</v>
      </c>
      <c r="P26" s="68">
        <v>4364.2</v>
      </c>
      <c r="Q26" s="68">
        <v>199.1</v>
      </c>
      <c r="R26" s="24">
        <f t="shared" si="18"/>
        <v>3010.1</v>
      </c>
      <c r="S26" s="68">
        <v>3000</v>
      </c>
      <c r="T26" s="68"/>
      <c r="U26" s="68">
        <v>10.1</v>
      </c>
      <c r="V26" s="32">
        <f t="shared" si="10"/>
        <v>0</v>
      </c>
    </row>
    <row r="27" spans="1:22" ht="96.75" customHeight="1">
      <c r="A27" s="33"/>
      <c r="B27" s="35" t="s">
        <v>20</v>
      </c>
      <c r="C27" s="29" t="s">
        <v>248</v>
      </c>
      <c r="D27" s="30" t="s">
        <v>21</v>
      </c>
      <c r="E27" s="29" t="s">
        <v>110</v>
      </c>
      <c r="F27" s="24">
        <f t="shared" si="3"/>
        <v>10817.8</v>
      </c>
      <c r="G27" s="68">
        <v>2933.6</v>
      </c>
      <c r="H27" s="68">
        <v>6589</v>
      </c>
      <c r="I27" s="68">
        <v>1295.2</v>
      </c>
      <c r="J27" s="24">
        <f t="shared" si="25"/>
        <v>5879.2</v>
      </c>
      <c r="K27" s="68">
        <v>1756.89</v>
      </c>
      <c r="L27" s="68">
        <v>3946.05</v>
      </c>
      <c r="M27" s="68">
        <v>176.3</v>
      </c>
      <c r="N27" s="24">
        <f t="shared" si="17"/>
        <v>0</v>
      </c>
      <c r="O27" s="68">
        <v>0</v>
      </c>
      <c r="P27" s="68"/>
      <c r="Q27" s="68"/>
      <c r="R27" s="24">
        <f t="shared" si="18"/>
        <v>0</v>
      </c>
      <c r="S27" s="68">
        <v>0</v>
      </c>
      <c r="T27" s="68"/>
      <c r="U27" s="105"/>
      <c r="V27" s="32">
        <f t="shared" si="10"/>
        <v>0.54300000000000004</v>
      </c>
    </row>
    <row r="28" spans="1:22" ht="105" customHeight="1">
      <c r="A28" s="33"/>
      <c r="B28" s="35" t="s">
        <v>111</v>
      </c>
      <c r="C28" s="29" t="s">
        <v>248</v>
      </c>
      <c r="D28" s="30" t="s">
        <v>21</v>
      </c>
      <c r="E28" s="29" t="s">
        <v>112</v>
      </c>
      <c r="F28" s="24">
        <f t="shared" si="3"/>
        <v>1390.2</v>
      </c>
      <c r="G28" s="68">
        <v>556.70000000000005</v>
      </c>
      <c r="H28" s="68">
        <v>833.5</v>
      </c>
      <c r="I28" s="68"/>
      <c r="J28" s="24">
        <f t="shared" si="25"/>
        <v>0</v>
      </c>
      <c r="K28" s="68"/>
      <c r="L28" s="68"/>
      <c r="M28" s="68"/>
      <c r="N28" s="24">
        <f t="shared" si="17"/>
        <v>1422.2</v>
      </c>
      <c r="O28" s="68">
        <v>556.70000000000005</v>
      </c>
      <c r="P28" s="68">
        <v>865.5</v>
      </c>
      <c r="Q28" s="68"/>
      <c r="R28" s="24">
        <f t="shared" si="18"/>
        <v>556.70000000000005</v>
      </c>
      <c r="S28" s="68">
        <v>556.70000000000005</v>
      </c>
      <c r="T28" s="68"/>
      <c r="U28" s="68"/>
      <c r="V28" s="32">
        <f t="shared" si="10"/>
        <v>0</v>
      </c>
    </row>
    <row r="29" spans="1:22" ht="33">
      <c r="A29" s="8" t="s">
        <v>24</v>
      </c>
      <c r="B29" s="42" t="s">
        <v>25</v>
      </c>
      <c r="C29" s="23" t="s">
        <v>12</v>
      </c>
      <c r="D29" s="23" t="s">
        <v>12</v>
      </c>
      <c r="E29" s="23" t="s">
        <v>12</v>
      </c>
      <c r="F29" s="24">
        <f t="shared" si="3"/>
        <v>638125.5</v>
      </c>
      <c r="G29" s="24">
        <f>SUM(G31:G32)</f>
        <v>83478.3</v>
      </c>
      <c r="H29" s="24">
        <f>SUM(H31:H32)</f>
        <v>554647.19999999995</v>
      </c>
      <c r="I29" s="24">
        <f>SUM(I31:I32)</f>
        <v>0</v>
      </c>
      <c r="J29" s="24">
        <f>K29+L29+M29</f>
        <v>184943.5</v>
      </c>
      <c r="K29" s="24">
        <f>SUM(K31:K32)</f>
        <v>24269.200000000001</v>
      </c>
      <c r="L29" s="24">
        <f>SUM(L31:L32)</f>
        <v>160674.29999999999</v>
      </c>
      <c r="M29" s="24">
        <f>SUM(M31:M32)</f>
        <v>0</v>
      </c>
      <c r="N29" s="24">
        <f t="shared" ref="N29" si="26">O29+P29+Q29</f>
        <v>400411.5</v>
      </c>
      <c r="O29" s="24">
        <f>SUM(O31:O32)</f>
        <v>52053.5</v>
      </c>
      <c r="P29" s="24">
        <f>SUM(P31:P32)</f>
        <v>348358</v>
      </c>
      <c r="Q29" s="24">
        <f>SUM(Q31:Q32)</f>
        <v>0</v>
      </c>
      <c r="R29" s="24">
        <f t="shared" ref="R29" si="27">S29+T29+U29</f>
        <v>133413</v>
      </c>
      <c r="S29" s="24">
        <f>SUM(S31:S32)</f>
        <v>10673</v>
      </c>
      <c r="T29" s="24">
        <f>SUM(T31:T32)</f>
        <v>122740</v>
      </c>
      <c r="U29" s="24">
        <f>SUM(U31:U32)</f>
        <v>0</v>
      </c>
      <c r="V29" s="32">
        <f t="shared" si="10"/>
        <v>0.28999999999999998</v>
      </c>
    </row>
    <row r="30" spans="1:22" ht="18.75">
      <c r="A30" s="21"/>
      <c r="B30" s="34" t="s">
        <v>14</v>
      </c>
      <c r="C30" s="27"/>
      <c r="D30" s="36"/>
      <c r="E30" s="27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32"/>
    </row>
    <row r="31" spans="1:22" ht="73.5" customHeight="1">
      <c r="A31" s="21"/>
      <c r="B31" s="35" t="s">
        <v>26</v>
      </c>
      <c r="C31" s="29" t="s">
        <v>247</v>
      </c>
      <c r="D31" s="30" t="s">
        <v>17</v>
      </c>
      <c r="E31" s="29" t="s">
        <v>119</v>
      </c>
      <c r="F31" s="24">
        <f>G31+H31+I31</f>
        <v>637525.5</v>
      </c>
      <c r="G31" s="68">
        <v>82878.3</v>
      </c>
      <c r="H31" s="68">
        <v>554647.19999999995</v>
      </c>
      <c r="I31" s="68"/>
      <c r="J31" s="24">
        <f t="shared" ref="J31:J32" si="28">K31+L31+M31</f>
        <v>184683.1</v>
      </c>
      <c r="K31" s="68">
        <v>24008.81</v>
      </c>
      <c r="L31" s="68">
        <v>160674.28</v>
      </c>
      <c r="M31" s="68"/>
      <c r="N31" s="24">
        <f t="shared" ref="N31:N33" si="29">O31+P31+Q31</f>
        <v>400411.5</v>
      </c>
      <c r="O31" s="68">
        <v>52053.5</v>
      </c>
      <c r="P31" s="68">
        <v>348358</v>
      </c>
      <c r="Q31" s="68"/>
      <c r="R31" s="24">
        <f t="shared" ref="R31:R32" si="30">S31+T31+U31</f>
        <v>133413</v>
      </c>
      <c r="S31" s="68">
        <v>10673</v>
      </c>
      <c r="T31" s="68">
        <v>122740</v>
      </c>
      <c r="U31" s="68"/>
      <c r="V31" s="32">
        <f t="shared" si="10"/>
        <v>0.28999999999999998</v>
      </c>
    </row>
    <row r="32" spans="1:22" ht="94.5" customHeight="1">
      <c r="A32" s="21"/>
      <c r="B32" s="35" t="s">
        <v>160</v>
      </c>
      <c r="C32" s="29" t="s">
        <v>247</v>
      </c>
      <c r="D32" s="30" t="s">
        <v>17</v>
      </c>
      <c r="E32" s="29" t="s">
        <v>124</v>
      </c>
      <c r="F32" s="24">
        <f t="shared" si="3"/>
        <v>600</v>
      </c>
      <c r="G32" s="68">
        <v>600</v>
      </c>
      <c r="H32" s="68"/>
      <c r="I32" s="68"/>
      <c r="J32" s="24">
        <f t="shared" si="28"/>
        <v>260.39999999999998</v>
      </c>
      <c r="K32" s="68">
        <v>260.42</v>
      </c>
      <c r="L32" s="68"/>
      <c r="M32" s="68"/>
      <c r="N32" s="24">
        <f t="shared" si="29"/>
        <v>0</v>
      </c>
      <c r="O32" s="68">
        <v>0</v>
      </c>
      <c r="P32" s="68"/>
      <c r="Q32" s="68"/>
      <c r="R32" s="24">
        <f t="shared" si="30"/>
        <v>0</v>
      </c>
      <c r="S32" s="68">
        <v>0</v>
      </c>
      <c r="T32" s="68"/>
      <c r="U32" s="68"/>
      <c r="V32" s="32">
        <f t="shared" si="10"/>
        <v>0.434</v>
      </c>
    </row>
    <row r="33" spans="1:101" ht="30.75" customHeight="1">
      <c r="A33" s="21" t="s">
        <v>299</v>
      </c>
      <c r="B33" s="42" t="s">
        <v>302</v>
      </c>
      <c r="C33" s="29"/>
      <c r="D33" s="30"/>
      <c r="E33" s="23" t="s">
        <v>12</v>
      </c>
      <c r="F33" s="24">
        <f t="shared" ref="F33" si="31">G33+H33+I33</f>
        <v>182.4</v>
      </c>
      <c r="G33" s="68">
        <f>SUM(G35)</f>
        <v>0</v>
      </c>
      <c r="H33" s="68">
        <f t="shared" ref="H33:I33" si="32">SUM(H35)</f>
        <v>182.4</v>
      </c>
      <c r="I33" s="68">
        <f t="shared" si="32"/>
        <v>0</v>
      </c>
      <c r="J33" s="24">
        <f>K33+L33+M33</f>
        <v>180.2</v>
      </c>
      <c r="K33" s="68">
        <f>K35</f>
        <v>0</v>
      </c>
      <c r="L33" s="68">
        <f t="shared" ref="L33:M33" si="33">L35</f>
        <v>180.2</v>
      </c>
      <c r="M33" s="68">
        <f t="shared" si="33"/>
        <v>0</v>
      </c>
      <c r="N33" s="24">
        <f t="shared" si="29"/>
        <v>202.6</v>
      </c>
      <c r="O33" s="68">
        <f>SUM(O35)</f>
        <v>0</v>
      </c>
      <c r="P33" s="68">
        <f t="shared" ref="P33:Q33" si="34">SUM(P35)</f>
        <v>202.6</v>
      </c>
      <c r="Q33" s="68">
        <f t="shared" si="34"/>
        <v>0</v>
      </c>
      <c r="R33" s="24">
        <f>S33+T33+U33</f>
        <v>202.6</v>
      </c>
      <c r="S33" s="68">
        <f>SUM(S35)</f>
        <v>0</v>
      </c>
      <c r="T33" s="68">
        <f t="shared" ref="T33:U33" si="35">SUM(T35)</f>
        <v>202.6</v>
      </c>
      <c r="U33" s="68">
        <f t="shared" si="35"/>
        <v>0</v>
      </c>
      <c r="V33" s="32">
        <f t="shared" si="10"/>
        <v>0.98799999999999999</v>
      </c>
    </row>
    <row r="34" spans="1:101" ht="21" customHeight="1">
      <c r="A34" s="21"/>
      <c r="B34" s="34" t="s">
        <v>14</v>
      </c>
      <c r="C34" s="29"/>
      <c r="D34" s="30"/>
      <c r="E34" s="29"/>
      <c r="F34" s="24"/>
      <c r="G34" s="68"/>
      <c r="H34" s="68"/>
      <c r="I34" s="68"/>
      <c r="J34" s="24">
        <f t="shared" ref="J34:J35" si="36">K34+L34+M34</f>
        <v>0</v>
      </c>
      <c r="K34" s="68"/>
      <c r="L34" s="68"/>
      <c r="M34" s="68"/>
      <c r="N34" s="24"/>
      <c r="O34" s="68"/>
      <c r="P34" s="68"/>
      <c r="Q34" s="68"/>
      <c r="R34" s="24"/>
      <c r="S34" s="68"/>
      <c r="T34" s="68"/>
      <c r="U34" s="68"/>
      <c r="V34" s="32"/>
    </row>
    <row r="35" spans="1:101" ht="83.25" customHeight="1">
      <c r="A35" s="21"/>
      <c r="B35" s="35" t="s">
        <v>301</v>
      </c>
      <c r="C35" s="29" t="s">
        <v>187</v>
      </c>
      <c r="D35" s="30" t="s">
        <v>15</v>
      </c>
      <c r="E35" s="29" t="s">
        <v>300</v>
      </c>
      <c r="F35" s="24">
        <f t="shared" si="3"/>
        <v>182.4</v>
      </c>
      <c r="G35" s="68"/>
      <c r="H35" s="68">
        <v>182.4</v>
      </c>
      <c r="I35" s="68"/>
      <c r="J35" s="24">
        <f t="shared" si="36"/>
        <v>180.2</v>
      </c>
      <c r="K35" s="68"/>
      <c r="L35" s="68">
        <v>180.23</v>
      </c>
      <c r="M35" s="68"/>
      <c r="N35" s="24">
        <f t="shared" ref="N35" si="37">O35+P35+Q35</f>
        <v>202.6</v>
      </c>
      <c r="O35" s="68"/>
      <c r="P35" s="68">
        <v>202.6</v>
      </c>
      <c r="Q35" s="68"/>
      <c r="R35" s="24">
        <f t="shared" ref="R35" si="38">S35+T35+U35</f>
        <v>202.6</v>
      </c>
      <c r="S35" s="68"/>
      <c r="T35" s="68">
        <v>202.6</v>
      </c>
      <c r="U35" s="68"/>
      <c r="V35" s="32">
        <f t="shared" si="10"/>
        <v>0.98799999999999999</v>
      </c>
    </row>
    <row r="36" spans="1:101" ht="24" customHeight="1">
      <c r="A36" s="18" t="s">
        <v>27</v>
      </c>
      <c r="B36" s="37" t="s">
        <v>28</v>
      </c>
      <c r="C36" s="38" t="s">
        <v>12</v>
      </c>
      <c r="D36" s="38" t="s">
        <v>12</v>
      </c>
      <c r="E36" s="38" t="s">
        <v>12</v>
      </c>
      <c r="F36" s="39">
        <f t="shared" si="3"/>
        <v>2045543.2</v>
      </c>
      <c r="G36" s="39">
        <f>G37+G41+G45+G50+G53</f>
        <v>466537.4</v>
      </c>
      <c r="H36" s="39">
        <f>H37+H41+H45+H50+H53</f>
        <v>1579005.8</v>
      </c>
      <c r="I36" s="39">
        <f>I37+I41+I45+I50+I53</f>
        <v>0</v>
      </c>
      <c r="J36" s="39">
        <f>K36+L36+M36</f>
        <v>166715</v>
      </c>
      <c r="K36" s="39">
        <f>K37+K41+K45+K50+K53</f>
        <v>59608.2</v>
      </c>
      <c r="L36" s="39">
        <f>L37+L41+L45+L50+L53</f>
        <v>107106.8</v>
      </c>
      <c r="M36" s="39">
        <f>M37+M41+M45+M50+M53</f>
        <v>0</v>
      </c>
      <c r="N36" s="39">
        <f t="shared" ref="N36:N37" si="39">O36+P36+Q36</f>
        <v>1449015.8</v>
      </c>
      <c r="O36" s="39">
        <f>O37+O41+O45+O50+O53</f>
        <v>316625.90000000002</v>
      </c>
      <c r="P36" s="39">
        <f>P37+P41+P45+P50+P53</f>
        <v>1132389.8999999999</v>
      </c>
      <c r="Q36" s="39">
        <f>Q37+Q41+Q45+Q50+Q53</f>
        <v>0</v>
      </c>
      <c r="R36" s="39">
        <f t="shared" ref="R36:R37" si="40">S36+T36+U36</f>
        <v>1629368</v>
      </c>
      <c r="S36" s="39">
        <f>S37+S41+S45+S50+S53</f>
        <v>329217.7</v>
      </c>
      <c r="T36" s="39">
        <f>T37+T41+T45+T50+T53</f>
        <v>1300150.3</v>
      </c>
      <c r="U36" s="39">
        <f>U37+U41+U45+U50+U53</f>
        <v>0</v>
      </c>
      <c r="V36" s="40">
        <f t="shared" si="10"/>
        <v>8.2000000000000003E-2</v>
      </c>
    </row>
    <row r="37" spans="1:101" ht="51.75" customHeight="1">
      <c r="A37" s="21" t="s">
        <v>29</v>
      </c>
      <c r="B37" s="41" t="s">
        <v>30</v>
      </c>
      <c r="C37" s="23" t="s">
        <v>12</v>
      </c>
      <c r="D37" s="23" t="s">
        <v>12</v>
      </c>
      <c r="E37" s="23" t="s">
        <v>12</v>
      </c>
      <c r="F37" s="24">
        <f t="shared" si="3"/>
        <v>366990.3</v>
      </c>
      <c r="G37" s="24">
        <f>SUM(G39:G40)</f>
        <v>283532.90000000002</v>
      </c>
      <c r="H37" s="24">
        <f>SUM(H39:H40)</f>
        <v>83457.399999999994</v>
      </c>
      <c r="I37" s="24">
        <f>SUM(I39:I40)</f>
        <v>0</v>
      </c>
      <c r="J37" s="24">
        <f t="shared" ref="J37" si="41">K37+L37+M37</f>
        <v>99000</v>
      </c>
      <c r="K37" s="24">
        <f>SUM(K39:K40)</f>
        <v>57271.3</v>
      </c>
      <c r="L37" s="24">
        <f>SUM(L39:L40)</f>
        <v>41728.699999999997</v>
      </c>
      <c r="M37" s="24">
        <f>SUM(M39:M40)</f>
        <v>0</v>
      </c>
      <c r="N37" s="24">
        <f t="shared" si="39"/>
        <v>366990.3</v>
      </c>
      <c r="O37" s="24">
        <f>SUM(O39:O40)</f>
        <v>274264.09999999998</v>
      </c>
      <c r="P37" s="24">
        <f>SUM(P39:P40)</f>
        <v>92726.2</v>
      </c>
      <c r="Q37" s="24">
        <f>SUM(Q39:Q40)</f>
        <v>0</v>
      </c>
      <c r="R37" s="24">
        <f t="shared" si="40"/>
        <v>366990.3</v>
      </c>
      <c r="S37" s="24">
        <f>SUM(S39:S40)</f>
        <v>276494.7</v>
      </c>
      <c r="T37" s="24">
        <f>SUM(T39:T40)</f>
        <v>90495.6</v>
      </c>
      <c r="U37" s="24">
        <f>SUM(U39:U40)</f>
        <v>0</v>
      </c>
      <c r="V37" s="32">
        <f t="shared" si="10"/>
        <v>0.27</v>
      </c>
    </row>
    <row r="38" spans="1:101" ht="24" customHeight="1">
      <c r="A38" s="33"/>
      <c r="B38" s="34" t="s">
        <v>14</v>
      </c>
      <c r="C38" s="27"/>
      <c r="D38" s="27"/>
      <c r="E38" s="27"/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32"/>
    </row>
    <row r="39" spans="1:101" ht="52.5" customHeight="1">
      <c r="A39" s="33"/>
      <c r="B39" s="35" t="s">
        <v>166</v>
      </c>
      <c r="C39" s="29" t="s">
        <v>187</v>
      </c>
      <c r="D39" s="30" t="s">
        <v>15</v>
      </c>
      <c r="E39" s="29" t="s">
        <v>101</v>
      </c>
      <c r="F39" s="24">
        <f t="shared" si="3"/>
        <v>198000</v>
      </c>
      <c r="G39" s="68">
        <v>114542.6</v>
      </c>
      <c r="H39" s="68">
        <v>83457.399999999994</v>
      </c>
      <c r="I39" s="68"/>
      <c r="J39" s="24"/>
      <c r="K39" s="68">
        <v>57271.3</v>
      </c>
      <c r="L39" s="68">
        <v>41728.699999999997</v>
      </c>
      <c r="M39" s="68"/>
      <c r="N39" s="24">
        <f t="shared" ref="N39:N41" si="42">O39+P39+Q39</f>
        <v>198000</v>
      </c>
      <c r="O39" s="68">
        <v>105273.8</v>
      </c>
      <c r="P39" s="68">
        <v>92726.2</v>
      </c>
      <c r="Q39" s="68"/>
      <c r="R39" s="24">
        <f t="shared" ref="R39:R41" si="43">S39+T39+U39</f>
        <v>198000</v>
      </c>
      <c r="S39" s="68">
        <v>107504.4</v>
      </c>
      <c r="T39" s="68">
        <v>90495.6</v>
      </c>
      <c r="U39" s="68"/>
      <c r="V39" s="32">
        <f t="shared" si="10"/>
        <v>0</v>
      </c>
    </row>
    <row r="40" spans="1:101" ht="51.75" customHeight="1">
      <c r="A40" s="33"/>
      <c r="B40" s="35" t="s">
        <v>31</v>
      </c>
      <c r="C40" s="29" t="s">
        <v>187</v>
      </c>
      <c r="D40" s="30" t="s">
        <v>15</v>
      </c>
      <c r="E40" s="29" t="s">
        <v>125</v>
      </c>
      <c r="F40" s="24">
        <f t="shared" si="3"/>
        <v>168990.3</v>
      </c>
      <c r="G40" s="68">
        <v>168990.3</v>
      </c>
      <c r="H40" s="68"/>
      <c r="I40" s="68"/>
      <c r="J40" s="24"/>
      <c r="K40" s="68"/>
      <c r="L40" s="68"/>
      <c r="M40" s="68"/>
      <c r="N40" s="24">
        <f t="shared" si="42"/>
        <v>168990.3</v>
      </c>
      <c r="O40" s="68">
        <v>168990.3</v>
      </c>
      <c r="P40" s="68"/>
      <c r="Q40" s="68"/>
      <c r="R40" s="24">
        <f t="shared" si="43"/>
        <v>168990.3</v>
      </c>
      <c r="S40" s="68">
        <v>168990.3</v>
      </c>
      <c r="T40" s="68"/>
      <c r="U40" s="68"/>
      <c r="V40" s="32">
        <f t="shared" si="10"/>
        <v>0</v>
      </c>
    </row>
    <row r="41" spans="1:101" ht="36.75" customHeight="1">
      <c r="A41" s="21" t="s">
        <v>32</v>
      </c>
      <c r="B41" s="42" t="s">
        <v>33</v>
      </c>
      <c r="C41" s="23" t="s">
        <v>12</v>
      </c>
      <c r="D41" s="23" t="s">
        <v>12</v>
      </c>
      <c r="E41" s="23" t="s">
        <v>12</v>
      </c>
      <c r="F41" s="24">
        <f t="shared" ref="F41:F87" si="44">G41+H41+I41</f>
        <v>119000.1</v>
      </c>
      <c r="G41" s="24">
        <f>SUM(G43:G44)</f>
        <v>1569</v>
      </c>
      <c r="H41" s="24">
        <f>SUM(H43:H44)</f>
        <v>117431.1</v>
      </c>
      <c r="I41" s="24">
        <f>SUM(I43:I44)</f>
        <v>0</v>
      </c>
      <c r="J41" s="24">
        <f t="shared" ref="J41" si="45">K41+L41+M41</f>
        <v>32098</v>
      </c>
      <c r="K41" s="24">
        <f>SUM(K43:K44)</f>
        <v>960.6</v>
      </c>
      <c r="L41" s="24">
        <f>SUM(L43:L44)</f>
        <v>31137.4</v>
      </c>
      <c r="M41" s="24">
        <f>SUM(M43:M44)</f>
        <v>0</v>
      </c>
      <c r="N41" s="24">
        <f t="shared" si="42"/>
        <v>161501.70000000001</v>
      </c>
      <c r="O41" s="24">
        <f>SUM(O43:O44)</f>
        <v>4845</v>
      </c>
      <c r="P41" s="24">
        <f>SUM(P43:P44)</f>
        <v>156656.70000000001</v>
      </c>
      <c r="Q41" s="24">
        <f>SUM(Q43:Q44)</f>
        <v>0</v>
      </c>
      <c r="R41" s="24">
        <f t="shared" si="43"/>
        <v>52301.5</v>
      </c>
      <c r="S41" s="24">
        <f>SUM(S43:S44)</f>
        <v>1569</v>
      </c>
      <c r="T41" s="24">
        <f>SUM(T43:T44)</f>
        <v>50732.5</v>
      </c>
      <c r="U41" s="24">
        <f>SUM(U43:U44)</f>
        <v>0</v>
      </c>
      <c r="V41" s="32">
        <f t="shared" si="10"/>
        <v>0.27</v>
      </c>
    </row>
    <row r="42" spans="1:101" ht="18.75">
      <c r="A42" s="33"/>
      <c r="B42" s="34" t="s">
        <v>14</v>
      </c>
      <c r="C42" s="27"/>
      <c r="D42" s="27"/>
      <c r="E42" s="27"/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32"/>
    </row>
    <row r="43" spans="1:101" s="47" customFormat="1" ht="54" customHeight="1">
      <c r="A43" s="43"/>
      <c r="B43" s="44" t="s">
        <v>34</v>
      </c>
      <c r="C43" s="45" t="s">
        <v>187</v>
      </c>
      <c r="D43" s="46" t="s">
        <v>15</v>
      </c>
      <c r="E43" s="45" t="s">
        <v>102</v>
      </c>
      <c r="F43" s="90">
        <f t="shared" si="44"/>
        <v>66698.600000000006</v>
      </c>
      <c r="G43" s="93">
        <v>0</v>
      </c>
      <c r="H43" s="93">
        <v>66698.600000000006</v>
      </c>
      <c r="I43" s="93"/>
      <c r="J43" s="90"/>
      <c r="K43" s="93"/>
      <c r="L43" s="93">
        <v>76.8</v>
      </c>
      <c r="M43" s="93"/>
      <c r="N43" s="24">
        <f t="shared" ref="N43:N44" si="46">O43+P43+Q43</f>
        <v>109200.2</v>
      </c>
      <c r="O43" s="93">
        <v>3276</v>
      </c>
      <c r="P43" s="93">
        <v>105924.2</v>
      </c>
      <c r="Q43" s="93"/>
      <c r="R43" s="24">
        <f t="shared" ref="R43:R44" si="47">S43+T43+U43</f>
        <v>0</v>
      </c>
      <c r="S43" s="93"/>
      <c r="T43" s="93"/>
      <c r="U43" s="93"/>
      <c r="V43" s="32">
        <f t="shared" si="10"/>
        <v>0</v>
      </c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  <c r="BS43" s="2"/>
      <c r="BT43" s="2"/>
      <c r="BU43" s="2"/>
      <c r="BV43" s="2"/>
      <c r="BW43" s="2"/>
      <c r="BX43" s="2"/>
      <c r="BY43" s="2"/>
      <c r="BZ43" s="2"/>
      <c r="CA43" s="2"/>
      <c r="CB43" s="2"/>
      <c r="CC43" s="2"/>
      <c r="CD43" s="2"/>
      <c r="CE43" s="2"/>
      <c r="CF43" s="2"/>
      <c r="CG43" s="2"/>
      <c r="CH43" s="2"/>
      <c r="CI43" s="2"/>
      <c r="CJ43" s="2"/>
      <c r="CK43" s="2"/>
      <c r="CL43" s="2"/>
      <c r="CM43" s="2"/>
      <c r="CN43" s="2"/>
      <c r="CO43" s="2"/>
      <c r="CP43" s="2"/>
      <c r="CQ43" s="2"/>
      <c r="CR43" s="2"/>
      <c r="CS43" s="2"/>
      <c r="CT43" s="2"/>
      <c r="CU43" s="2"/>
      <c r="CV43" s="2"/>
      <c r="CW43" s="2"/>
    </row>
    <row r="44" spans="1:101" s="47" customFormat="1" ht="84" customHeight="1">
      <c r="A44" s="43"/>
      <c r="B44" s="44" t="s">
        <v>104</v>
      </c>
      <c r="C44" s="45" t="s">
        <v>187</v>
      </c>
      <c r="D44" s="46" t="s">
        <v>15</v>
      </c>
      <c r="E44" s="45" t="s">
        <v>103</v>
      </c>
      <c r="F44" s="90">
        <f t="shared" si="44"/>
        <v>52301.5</v>
      </c>
      <c r="G44" s="93">
        <v>1569</v>
      </c>
      <c r="H44" s="93">
        <v>50732.5</v>
      </c>
      <c r="I44" s="93"/>
      <c r="J44" s="90"/>
      <c r="K44" s="93">
        <v>960.61</v>
      </c>
      <c r="L44" s="93">
        <v>31060.639999999999</v>
      </c>
      <c r="M44" s="93"/>
      <c r="N44" s="24">
        <f t="shared" si="46"/>
        <v>52301.5</v>
      </c>
      <c r="O44" s="93">
        <v>1569</v>
      </c>
      <c r="P44" s="93">
        <v>50732.5</v>
      </c>
      <c r="Q44" s="93"/>
      <c r="R44" s="24">
        <f t="shared" si="47"/>
        <v>52301.5</v>
      </c>
      <c r="S44" s="93">
        <v>1569</v>
      </c>
      <c r="T44" s="93">
        <v>50732.5</v>
      </c>
      <c r="U44" s="93"/>
      <c r="V44" s="32">
        <f t="shared" si="10"/>
        <v>0</v>
      </c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  <c r="BT44" s="2"/>
      <c r="BU44" s="2"/>
      <c r="BV44" s="2"/>
      <c r="BW44" s="2"/>
      <c r="BX44" s="2"/>
      <c r="BY44" s="2"/>
      <c r="BZ44" s="2"/>
      <c r="CA44" s="2"/>
      <c r="CB44" s="2"/>
      <c r="CC44" s="2"/>
      <c r="CD44" s="2"/>
      <c r="CE44" s="2"/>
      <c r="CF44" s="2"/>
      <c r="CG44" s="2"/>
      <c r="CH44" s="2"/>
      <c r="CI44" s="2"/>
      <c r="CJ44" s="2"/>
      <c r="CK44" s="2"/>
      <c r="CL44" s="2"/>
      <c r="CM44" s="2"/>
      <c r="CN44" s="2"/>
      <c r="CO44" s="2"/>
      <c r="CP44" s="2"/>
      <c r="CQ44" s="2"/>
      <c r="CR44" s="2"/>
      <c r="CS44" s="2"/>
      <c r="CT44" s="2"/>
      <c r="CU44" s="2"/>
      <c r="CV44" s="2"/>
      <c r="CW44" s="2"/>
    </row>
    <row r="45" spans="1:101" s="6" customFormat="1" ht="39.75" customHeight="1">
      <c r="A45" s="21" t="s">
        <v>35</v>
      </c>
      <c r="B45" s="41" t="s">
        <v>38</v>
      </c>
      <c r="C45" s="23" t="s">
        <v>12</v>
      </c>
      <c r="D45" s="23" t="s">
        <v>12</v>
      </c>
      <c r="E45" s="23" t="s">
        <v>12</v>
      </c>
      <c r="F45" s="24">
        <f>G45+H45+I45</f>
        <v>444534.3</v>
      </c>
      <c r="G45" s="24">
        <f>SUM(G47:G49)</f>
        <v>99337.5</v>
      </c>
      <c r="H45" s="24">
        <f>SUM(H47:H49)</f>
        <v>345196.79999999999</v>
      </c>
      <c r="I45" s="24">
        <f>SUM(I47:I49)</f>
        <v>0</v>
      </c>
      <c r="J45" s="24">
        <f>SUM(J47:J49)</f>
        <v>0</v>
      </c>
      <c r="K45" s="24">
        <f t="shared" ref="K45:U45" si="48">SUM(K47:K49)</f>
        <v>0</v>
      </c>
      <c r="L45" s="24">
        <f t="shared" si="48"/>
        <v>0</v>
      </c>
      <c r="M45" s="24">
        <f t="shared" si="48"/>
        <v>0</v>
      </c>
      <c r="N45" s="24">
        <f t="shared" si="48"/>
        <v>59435.6</v>
      </c>
      <c r="O45" s="24">
        <f t="shared" si="48"/>
        <v>1783.1</v>
      </c>
      <c r="P45" s="24">
        <f t="shared" si="48"/>
        <v>57652.5</v>
      </c>
      <c r="Q45" s="24">
        <f t="shared" si="48"/>
        <v>0</v>
      </c>
      <c r="R45" s="24">
        <f t="shared" si="48"/>
        <v>0</v>
      </c>
      <c r="S45" s="24">
        <f t="shared" si="48"/>
        <v>0</v>
      </c>
      <c r="T45" s="24">
        <f t="shared" si="48"/>
        <v>0</v>
      </c>
      <c r="U45" s="24">
        <f t="shared" si="48"/>
        <v>0</v>
      </c>
      <c r="V45" s="32">
        <f t="shared" si="10"/>
        <v>0</v>
      </c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"/>
      <c r="CB45" s="2"/>
      <c r="CC45" s="2"/>
      <c r="CD45" s="2"/>
      <c r="CE45" s="2"/>
      <c r="CF45" s="2"/>
      <c r="CG45" s="2"/>
      <c r="CH45" s="2"/>
      <c r="CI45" s="2"/>
      <c r="CJ45" s="2"/>
      <c r="CK45" s="2"/>
      <c r="CL45" s="2"/>
      <c r="CM45" s="2"/>
      <c r="CN45" s="2"/>
      <c r="CO45" s="2"/>
      <c r="CP45" s="2"/>
      <c r="CQ45" s="2"/>
      <c r="CR45" s="2"/>
      <c r="CS45" s="2"/>
      <c r="CT45" s="2"/>
      <c r="CU45" s="2"/>
      <c r="CV45" s="2"/>
      <c r="CW45" s="2"/>
    </row>
    <row r="46" spans="1:101" ht="18.75">
      <c r="A46" s="33"/>
      <c r="B46" s="34" t="s">
        <v>14</v>
      </c>
      <c r="C46" s="27"/>
      <c r="D46" s="27"/>
      <c r="E46" s="27"/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32"/>
    </row>
    <row r="47" spans="1:101" ht="57" customHeight="1">
      <c r="A47" s="33"/>
      <c r="B47" s="35" t="s">
        <v>105</v>
      </c>
      <c r="C47" s="29" t="s">
        <v>187</v>
      </c>
      <c r="D47" s="30" t="s">
        <v>15</v>
      </c>
      <c r="E47" s="29" t="s">
        <v>106</v>
      </c>
      <c r="F47" s="24">
        <f t="shared" si="44"/>
        <v>56063.6</v>
      </c>
      <c r="G47" s="68">
        <v>0</v>
      </c>
      <c r="H47" s="68">
        <v>56063.6</v>
      </c>
      <c r="I47" s="68"/>
      <c r="J47" s="24">
        <f>K47+L47+M47</f>
        <v>0</v>
      </c>
      <c r="K47" s="68"/>
      <c r="L47" s="68"/>
      <c r="M47" s="68"/>
      <c r="N47" s="24">
        <f t="shared" ref="N47:N50" si="49">O47+P47+Q47</f>
        <v>59435.6</v>
      </c>
      <c r="O47" s="68">
        <v>1783.1</v>
      </c>
      <c r="P47" s="68">
        <v>57652.5</v>
      </c>
      <c r="Q47" s="68"/>
      <c r="R47" s="24">
        <f t="shared" ref="R47:R50" si="50">S47+T47+U47</f>
        <v>0</v>
      </c>
      <c r="S47" s="68"/>
      <c r="T47" s="68"/>
      <c r="U47" s="68"/>
      <c r="V47" s="32">
        <f t="shared" si="10"/>
        <v>0</v>
      </c>
    </row>
    <row r="48" spans="1:101" ht="71.25" customHeight="1">
      <c r="A48" s="33"/>
      <c r="B48" s="35" t="s">
        <v>325</v>
      </c>
      <c r="C48" s="29" t="s">
        <v>188</v>
      </c>
      <c r="D48" s="30" t="s">
        <v>16</v>
      </c>
      <c r="E48" s="29" t="s">
        <v>324</v>
      </c>
      <c r="F48" s="24">
        <f t="shared" si="44"/>
        <v>364470.7</v>
      </c>
      <c r="G48" s="68">
        <v>75337.5</v>
      </c>
      <c r="H48" s="68">
        <v>289133.2</v>
      </c>
      <c r="I48" s="68"/>
      <c r="J48" s="24">
        <f>K48+L48+M48</f>
        <v>0</v>
      </c>
      <c r="K48" s="68"/>
      <c r="L48" s="68"/>
      <c r="M48" s="68"/>
      <c r="N48" s="24">
        <f t="shared" si="49"/>
        <v>0</v>
      </c>
      <c r="O48" s="68"/>
      <c r="P48" s="68"/>
      <c r="Q48" s="68"/>
      <c r="R48" s="24">
        <f t="shared" si="50"/>
        <v>0</v>
      </c>
      <c r="S48" s="68"/>
      <c r="T48" s="68"/>
      <c r="U48" s="68"/>
      <c r="V48" s="32">
        <f t="shared" si="10"/>
        <v>0</v>
      </c>
    </row>
    <row r="49" spans="1:101" ht="57" customHeight="1">
      <c r="A49" s="33"/>
      <c r="B49" s="35" t="s">
        <v>346</v>
      </c>
      <c r="C49" s="29" t="s">
        <v>187</v>
      </c>
      <c r="D49" s="30" t="s">
        <v>15</v>
      </c>
      <c r="E49" s="29" t="s">
        <v>345</v>
      </c>
      <c r="F49" s="24">
        <f t="shared" si="44"/>
        <v>24000</v>
      </c>
      <c r="G49" s="68">
        <v>24000</v>
      </c>
      <c r="H49" s="68"/>
      <c r="I49" s="68"/>
      <c r="J49" s="24">
        <f>K49+L49+M49</f>
        <v>0</v>
      </c>
      <c r="K49" s="68"/>
      <c r="L49" s="68"/>
      <c r="M49" s="68"/>
      <c r="N49" s="24"/>
      <c r="O49" s="68"/>
      <c r="P49" s="68"/>
      <c r="Q49" s="68"/>
      <c r="R49" s="24"/>
      <c r="S49" s="68"/>
      <c r="T49" s="68"/>
      <c r="U49" s="68"/>
      <c r="V49" s="32">
        <f t="shared" si="10"/>
        <v>0</v>
      </c>
    </row>
    <row r="50" spans="1:101" s="6" customFormat="1" ht="82.5" customHeight="1">
      <c r="A50" s="48" t="s">
        <v>36</v>
      </c>
      <c r="B50" s="42" t="s">
        <v>189</v>
      </c>
      <c r="C50" s="23" t="s">
        <v>12</v>
      </c>
      <c r="D50" s="23" t="s">
        <v>12</v>
      </c>
      <c r="E50" s="23" t="s">
        <v>12</v>
      </c>
      <c r="F50" s="24">
        <f>G50+H50+I50</f>
        <v>121058.4</v>
      </c>
      <c r="G50" s="24">
        <f>SUM(G52)</f>
        <v>28990.3</v>
      </c>
      <c r="H50" s="24">
        <f t="shared" ref="H50:I50" si="51">SUM(H52)</f>
        <v>92068.1</v>
      </c>
      <c r="I50" s="24">
        <f t="shared" si="51"/>
        <v>0</v>
      </c>
      <c r="J50" s="24">
        <f t="shared" ref="J50" si="52">K50+L50+M50</f>
        <v>0</v>
      </c>
      <c r="K50" s="24">
        <f>K52</f>
        <v>0</v>
      </c>
      <c r="L50" s="24">
        <f>L52</f>
        <v>0</v>
      </c>
      <c r="M50" s="24">
        <f>SUM(M52:M60)</f>
        <v>0</v>
      </c>
      <c r="N50" s="24">
        <f t="shared" si="49"/>
        <v>54370.9</v>
      </c>
      <c r="O50" s="24">
        <f>SUM(O52)</f>
        <v>1631.1</v>
      </c>
      <c r="P50" s="24">
        <f>SUM(P52)</f>
        <v>52739.8</v>
      </c>
      <c r="Q50" s="24">
        <f>SUM(Q52:Q60)</f>
        <v>0</v>
      </c>
      <c r="R50" s="24">
        <f t="shared" si="50"/>
        <v>0</v>
      </c>
      <c r="S50" s="24">
        <f>SUM(S52)</f>
        <v>0</v>
      </c>
      <c r="T50" s="24">
        <f>SUM(T52)</f>
        <v>0</v>
      </c>
      <c r="U50" s="24">
        <f>SUM(U52:U60)</f>
        <v>0</v>
      </c>
      <c r="V50" s="32">
        <f t="shared" si="10"/>
        <v>0</v>
      </c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  <c r="BP50" s="2"/>
      <c r="BQ50" s="2"/>
      <c r="BR50" s="2"/>
      <c r="BS50" s="2"/>
      <c r="BT50" s="2"/>
      <c r="BU50" s="2"/>
      <c r="BV50" s="2"/>
      <c r="BW50" s="2"/>
      <c r="BX50" s="2"/>
      <c r="BY50" s="2"/>
      <c r="BZ50" s="2"/>
      <c r="CA50" s="2"/>
      <c r="CB50" s="2"/>
      <c r="CC50" s="2"/>
      <c r="CD50" s="2"/>
      <c r="CE50" s="2"/>
      <c r="CF50" s="2"/>
      <c r="CG50" s="2"/>
      <c r="CH50" s="2"/>
      <c r="CI50" s="2"/>
      <c r="CJ50" s="2"/>
      <c r="CK50" s="2"/>
      <c r="CL50" s="2"/>
      <c r="CM50" s="2"/>
      <c r="CN50" s="2"/>
      <c r="CO50" s="2"/>
      <c r="CP50" s="2"/>
      <c r="CQ50" s="2"/>
      <c r="CR50" s="2"/>
      <c r="CS50" s="2"/>
      <c r="CT50" s="2"/>
      <c r="CU50" s="2"/>
      <c r="CV50" s="2"/>
      <c r="CW50" s="2"/>
    </row>
    <row r="51" spans="1:101" ht="22.5" customHeight="1">
      <c r="A51" s="11"/>
      <c r="B51" s="34" t="s">
        <v>14</v>
      </c>
      <c r="C51" s="27"/>
      <c r="D51" s="27"/>
      <c r="E51" s="27"/>
      <c r="F51" s="24"/>
      <c r="G51" s="24"/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24"/>
      <c r="S51" s="24"/>
      <c r="T51" s="24"/>
      <c r="U51" s="24"/>
      <c r="V51" s="32"/>
    </row>
    <row r="52" spans="1:101" ht="72.75" customHeight="1">
      <c r="A52" s="8"/>
      <c r="B52" s="35" t="s">
        <v>37</v>
      </c>
      <c r="C52" s="29" t="s">
        <v>187</v>
      </c>
      <c r="D52" s="30" t="s">
        <v>15</v>
      </c>
      <c r="E52" s="29" t="s">
        <v>107</v>
      </c>
      <c r="F52" s="24">
        <f t="shared" si="44"/>
        <v>121058.4</v>
      </c>
      <c r="G52" s="68">
        <v>28990.3</v>
      </c>
      <c r="H52" s="68">
        <v>92068.1</v>
      </c>
      <c r="I52" s="68"/>
      <c r="J52" s="24"/>
      <c r="K52" s="68"/>
      <c r="L52" s="68"/>
      <c r="M52" s="68"/>
      <c r="N52" s="24">
        <f t="shared" ref="N52:N61" si="53">O52+P52+Q52</f>
        <v>54370.9</v>
      </c>
      <c r="O52" s="68">
        <v>1631.13</v>
      </c>
      <c r="P52" s="68">
        <v>52739.8</v>
      </c>
      <c r="Q52" s="68"/>
      <c r="R52" s="24">
        <f t="shared" ref="R52:R61" si="54">S52+T52+U52</f>
        <v>0</v>
      </c>
      <c r="S52" s="68">
        <v>0</v>
      </c>
      <c r="T52" s="68"/>
      <c r="U52" s="68"/>
      <c r="V52" s="32">
        <f t="shared" si="10"/>
        <v>0</v>
      </c>
    </row>
    <row r="53" spans="1:101" ht="46.5" customHeight="1">
      <c r="A53" s="8" t="s">
        <v>190</v>
      </c>
      <c r="B53" s="42" t="s">
        <v>191</v>
      </c>
      <c r="C53" s="29" t="s">
        <v>12</v>
      </c>
      <c r="D53" s="30" t="s">
        <v>12</v>
      </c>
      <c r="E53" s="29" t="s">
        <v>12</v>
      </c>
      <c r="F53" s="24">
        <f>G53+H53+I53</f>
        <v>993960.1</v>
      </c>
      <c r="G53" s="24">
        <f>SUM(G55:G60)</f>
        <v>53107.7</v>
      </c>
      <c r="H53" s="24">
        <f>SUM(H55:H60)</f>
        <v>940852.4</v>
      </c>
      <c r="I53" s="24">
        <f>SUM(I55:I60)</f>
        <v>0</v>
      </c>
      <c r="J53" s="24">
        <f>K53+L53+M53</f>
        <v>35617</v>
      </c>
      <c r="K53" s="24">
        <f>SUM(K55:K60)</f>
        <v>1376.3</v>
      </c>
      <c r="L53" s="24">
        <f>SUM(L55:L60)</f>
        <v>34240.699999999997</v>
      </c>
      <c r="M53" s="24">
        <f>SUM(M55:M60)</f>
        <v>0</v>
      </c>
      <c r="N53" s="24">
        <f>O53+P53+Q53</f>
        <v>806717.3</v>
      </c>
      <c r="O53" s="24">
        <f>SUM(O55:O60)</f>
        <v>34102.6</v>
      </c>
      <c r="P53" s="24">
        <f>SUM(P55:P60)</f>
        <v>772614.7</v>
      </c>
      <c r="Q53" s="24">
        <f>SUM(Q55:Q60)</f>
        <v>0</v>
      </c>
      <c r="R53" s="24">
        <f>S53+T53+U53</f>
        <v>1210076.2</v>
      </c>
      <c r="S53" s="24">
        <f>SUM(S55:S60)</f>
        <v>51154</v>
      </c>
      <c r="T53" s="24">
        <f>SUM(T55:T60)</f>
        <v>1158922.2</v>
      </c>
      <c r="U53" s="24">
        <f>SUM(U55:U60)</f>
        <v>0</v>
      </c>
      <c r="V53" s="32">
        <f t="shared" si="10"/>
        <v>3.5999999999999997E-2</v>
      </c>
    </row>
    <row r="54" spans="1:101" ht="22.5" customHeight="1">
      <c r="A54" s="8"/>
      <c r="B54" s="34" t="s">
        <v>14</v>
      </c>
      <c r="C54" s="29"/>
      <c r="D54" s="30"/>
      <c r="E54" s="29"/>
      <c r="F54" s="24"/>
      <c r="G54" s="68"/>
      <c r="H54" s="68"/>
      <c r="I54" s="68"/>
      <c r="J54" s="24"/>
      <c r="K54" s="68"/>
      <c r="L54" s="68"/>
      <c r="M54" s="68"/>
      <c r="N54" s="24"/>
      <c r="O54" s="68"/>
      <c r="P54" s="68"/>
      <c r="Q54" s="68"/>
      <c r="R54" s="24"/>
      <c r="S54" s="68"/>
      <c r="T54" s="68"/>
      <c r="U54" s="68"/>
      <c r="V54" s="32"/>
    </row>
    <row r="55" spans="1:101" ht="74.25" customHeight="1">
      <c r="A55" s="21"/>
      <c r="B55" s="35" t="s">
        <v>197</v>
      </c>
      <c r="C55" s="29" t="s">
        <v>188</v>
      </c>
      <c r="D55" s="30" t="s">
        <v>16</v>
      </c>
      <c r="E55" s="30" t="s">
        <v>192</v>
      </c>
      <c r="F55" s="24">
        <f>G55+H55+I55</f>
        <v>152569.20000000001</v>
      </c>
      <c r="G55" s="68">
        <v>9553.09</v>
      </c>
      <c r="H55" s="68">
        <v>143016.1</v>
      </c>
      <c r="I55" s="68"/>
      <c r="J55" s="24"/>
      <c r="K55" s="68"/>
      <c r="L55" s="68"/>
      <c r="M55" s="68"/>
      <c r="N55" s="24">
        <f t="shared" si="53"/>
        <v>142053.9</v>
      </c>
      <c r="O55" s="68">
        <v>6005.1</v>
      </c>
      <c r="P55" s="68">
        <v>136048.79999999999</v>
      </c>
      <c r="Q55" s="68"/>
      <c r="R55" s="24">
        <f t="shared" si="54"/>
        <v>436236.5</v>
      </c>
      <c r="S55" s="68">
        <v>18441.2</v>
      </c>
      <c r="T55" s="68">
        <v>417795.3</v>
      </c>
      <c r="U55" s="68"/>
      <c r="V55" s="32">
        <f t="shared" si="10"/>
        <v>0</v>
      </c>
    </row>
    <row r="56" spans="1:101" ht="89.25" customHeight="1">
      <c r="A56" s="21"/>
      <c r="B56" s="35" t="s">
        <v>197</v>
      </c>
      <c r="C56" s="29" t="s">
        <v>202</v>
      </c>
      <c r="D56" s="30" t="s">
        <v>116</v>
      </c>
      <c r="E56" s="29" t="s">
        <v>192</v>
      </c>
      <c r="F56" s="24">
        <f t="shared" ref="F56:F59" si="55">G56+H56+I56</f>
        <v>39933.4</v>
      </c>
      <c r="G56" s="68">
        <v>1688.1</v>
      </c>
      <c r="H56" s="68">
        <v>38245.300000000003</v>
      </c>
      <c r="I56" s="68"/>
      <c r="J56" s="24"/>
      <c r="K56" s="68">
        <v>316.10000000000002</v>
      </c>
      <c r="L56" s="68">
        <v>10220.31</v>
      </c>
      <c r="M56" s="68"/>
      <c r="N56" s="24">
        <f t="shared" si="53"/>
        <v>103463.4</v>
      </c>
      <c r="O56" s="68">
        <v>4373.7</v>
      </c>
      <c r="P56" s="68">
        <v>99089.7</v>
      </c>
      <c r="Q56" s="68"/>
      <c r="R56" s="24">
        <f t="shared" si="54"/>
        <v>0</v>
      </c>
      <c r="S56" s="68">
        <v>0</v>
      </c>
      <c r="T56" s="68">
        <v>0</v>
      </c>
      <c r="U56" s="68"/>
      <c r="V56" s="32">
        <f t="shared" si="10"/>
        <v>0</v>
      </c>
    </row>
    <row r="57" spans="1:101" ht="75" customHeight="1">
      <c r="A57" s="21"/>
      <c r="B57" s="35" t="s">
        <v>198</v>
      </c>
      <c r="C57" s="29" t="s">
        <v>187</v>
      </c>
      <c r="D57" s="30" t="s">
        <v>15</v>
      </c>
      <c r="E57" s="29" t="s">
        <v>193</v>
      </c>
      <c r="F57" s="24">
        <f t="shared" si="55"/>
        <v>26908.1</v>
      </c>
      <c r="G57" s="68">
        <v>1137.5</v>
      </c>
      <c r="H57" s="68">
        <v>25770.6</v>
      </c>
      <c r="I57" s="68"/>
      <c r="J57" s="24"/>
      <c r="K57" s="68">
        <v>966</v>
      </c>
      <c r="L57" s="68">
        <v>21886.73</v>
      </c>
      <c r="M57" s="68"/>
      <c r="N57" s="24">
        <f t="shared" si="53"/>
        <v>28509.1</v>
      </c>
      <c r="O57" s="68">
        <v>1205.2</v>
      </c>
      <c r="P57" s="68">
        <v>27303.9</v>
      </c>
      <c r="Q57" s="68"/>
      <c r="R57" s="24">
        <f t="shared" si="54"/>
        <v>29667.200000000001</v>
      </c>
      <c r="S57" s="68">
        <v>1254.0999999999999</v>
      </c>
      <c r="T57" s="68">
        <v>28413.1</v>
      </c>
      <c r="U57" s="68"/>
      <c r="V57" s="32">
        <f t="shared" si="10"/>
        <v>0</v>
      </c>
    </row>
    <row r="58" spans="1:101" ht="125.25" customHeight="1">
      <c r="A58" s="21"/>
      <c r="B58" s="35" t="s">
        <v>199</v>
      </c>
      <c r="C58" s="29" t="s">
        <v>187</v>
      </c>
      <c r="D58" s="30" t="s">
        <v>15</v>
      </c>
      <c r="E58" s="29" t="s">
        <v>194</v>
      </c>
      <c r="F58" s="24">
        <f t="shared" si="55"/>
        <v>153197.6</v>
      </c>
      <c r="G58" s="68">
        <v>6476.2</v>
      </c>
      <c r="H58" s="68">
        <v>146721.4</v>
      </c>
      <c r="I58" s="68"/>
      <c r="J58" s="24"/>
      <c r="K58" s="68">
        <v>94.18</v>
      </c>
      <c r="L58" s="115">
        <v>2133.6799999999998</v>
      </c>
      <c r="M58" s="68"/>
      <c r="N58" s="24">
        <f t="shared" si="53"/>
        <v>0</v>
      </c>
      <c r="O58" s="68">
        <v>0</v>
      </c>
      <c r="P58" s="68">
        <v>0</v>
      </c>
      <c r="Q58" s="68"/>
      <c r="R58" s="24">
        <f t="shared" si="54"/>
        <v>5488.6</v>
      </c>
      <c r="S58" s="68">
        <v>232</v>
      </c>
      <c r="T58" s="68">
        <v>5256.6</v>
      </c>
      <c r="U58" s="68"/>
      <c r="V58" s="32">
        <f t="shared" si="10"/>
        <v>0</v>
      </c>
    </row>
    <row r="59" spans="1:101" ht="156.75" customHeight="1">
      <c r="A59" s="21"/>
      <c r="B59" s="35" t="s">
        <v>200</v>
      </c>
      <c r="C59" s="29" t="s">
        <v>187</v>
      </c>
      <c r="D59" s="30" t="s">
        <v>15</v>
      </c>
      <c r="E59" s="29" t="s">
        <v>195</v>
      </c>
      <c r="F59" s="24">
        <f t="shared" si="55"/>
        <v>0</v>
      </c>
      <c r="G59" s="68">
        <v>0</v>
      </c>
      <c r="H59" s="68">
        <v>0</v>
      </c>
      <c r="I59" s="68"/>
      <c r="J59" s="24"/>
      <c r="K59" s="68"/>
      <c r="L59" s="68"/>
      <c r="M59" s="68"/>
      <c r="N59" s="24">
        <f t="shared" si="53"/>
        <v>0</v>
      </c>
      <c r="O59" s="68">
        <v>0</v>
      </c>
      <c r="P59" s="68">
        <v>0</v>
      </c>
      <c r="Q59" s="68"/>
      <c r="R59" s="24">
        <f t="shared" si="54"/>
        <v>18749.5</v>
      </c>
      <c r="S59" s="68">
        <v>792.6</v>
      </c>
      <c r="T59" s="68">
        <v>17956.900000000001</v>
      </c>
      <c r="U59" s="68"/>
      <c r="V59" s="32" t="e">
        <f t="shared" si="10"/>
        <v>#DIV/0!</v>
      </c>
    </row>
    <row r="60" spans="1:101" ht="77.25" customHeight="1">
      <c r="A60" s="21"/>
      <c r="B60" s="35" t="s">
        <v>201</v>
      </c>
      <c r="C60" s="29" t="s">
        <v>188</v>
      </c>
      <c r="D60" s="30" t="s">
        <v>16</v>
      </c>
      <c r="E60" s="29" t="s">
        <v>196</v>
      </c>
      <c r="F60" s="24">
        <f t="shared" ref="F60" si="56">G60+H60+I60</f>
        <v>621351.80000000005</v>
      </c>
      <c r="G60" s="68">
        <v>34252.800000000003</v>
      </c>
      <c r="H60" s="68">
        <v>587099</v>
      </c>
      <c r="I60" s="68"/>
      <c r="J60" s="24"/>
      <c r="K60" s="68"/>
      <c r="L60" s="68"/>
      <c r="M60" s="68"/>
      <c r="N60" s="24">
        <f t="shared" ref="N60" si="57">O60+P60+Q60</f>
        <v>532690.9</v>
      </c>
      <c r="O60" s="68">
        <v>22518.6</v>
      </c>
      <c r="P60" s="68">
        <v>510172.3</v>
      </c>
      <c r="Q60" s="68"/>
      <c r="R60" s="24">
        <f t="shared" ref="R60" si="58">S60+T60+U60</f>
        <v>719934.4</v>
      </c>
      <c r="S60" s="68">
        <v>30434.1</v>
      </c>
      <c r="T60" s="68">
        <v>689500.3</v>
      </c>
      <c r="U60" s="68"/>
      <c r="V60" s="32">
        <f t="shared" si="10"/>
        <v>0</v>
      </c>
    </row>
    <row r="61" spans="1:101" ht="24" customHeight="1">
      <c r="A61" s="16" t="s">
        <v>39</v>
      </c>
      <c r="B61" s="17" t="s">
        <v>40</v>
      </c>
      <c r="C61" s="38" t="s">
        <v>12</v>
      </c>
      <c r="D61" s="38" t="s">
        <v>12</v>
      </c>
      <c r="E61" s="38" t="s">
        <v>12</v>
      </c>
      <c r="F61" s="39">
        <f>G61+H61+I61</f>
        <v>1440230.7</v>
      </c>
      <c r="G61" s="39">
        <f>G62+G74+G78+G85</f>
        <v>754862.7</v>
      </c>
      <c r="H61" s="39">
        <f>H62+H74+H78+H85</f>
        <v>574202.6</v>
      </c>
      <c r="I61" s="39">
        <f>I62+I74+I78+I85</f>
        <v>111165.4</v>
      </c>
      <c r="J61" s="39">
        <f>K61+L61+M61</f>
        <v>284927.59999999998</v>
      </c>
      <c r="K61" s="39">
        <f>K62+K74+K78+K85</f>
        <v>189538.5</v>
      </c>
      <c r="L61" s="39">
        <f>L62+L74+L78+L85</f>
        <v>66834.8</v>
      </c>
      <c r="M61" s="39">
        <f>M62+M74+M78+M85</f>
        <v>28554.3</v>
      </c>
      <c r="N61" s="39">
        <f t="shared" si="53"/>
        <v>1774035</v>
      </c>
      <c r="O61" s="39">
        <f>O62+O74+O78+O85</f>
        <v>708502.3</v>
      </c>
      <c r="P61" s="39">
        <f>P62+P74+P78+P85</f>
        <v>1064153.8</v>
      </c>
      <c r="Q61" s="39">
        <f>Q62+Q74+Q78+Q85</f>
        <v>1378.9</v>
      </c>
      <c r="R61" s="39">
        <f t="shared" si="54"/>
        <v>254906.6</v>
      </c>
      <c r="S61" s="39">
        <f>S62+S74+S78+S85</f>
        <v>176702.4</v>
      </c>
      <c r="T61" s="39">
        <f>T62+T74+T78+T85</f>
        <v>78204.2</v>
      </c>
      <c r="U61" s="39">
        <f>U62+U74+U78+U85</f>
        <v>0</v>
      </c>
      <c r="V61" s="40">
        <f t="shared" si="10"/>
        <v>0.19800000000000001</v>
      </c>
    </row>
    <row r="62" spans="1:101" ht="42.75" customHeight="1">
      <c r="A62" s="8" t="s">
        <v>41</v>
      </c>
      <c r="B62" s="42" t="s">
        <v>42</v>
      </c>
      <c r="C62" s="50" t="s">
        <v>12</v>
      </c>
      <c r="D62" s="50" t="s">
        <v>12</v>
      </c>
      <c r="E62" s="54" t="s">
        <v>12</v>
      </c>
      <c r="F62" s="24">
        <f t="shared" si="44"/>
        <v>869101.2</v>
      </c>
      <c r="G62" s="24">
        <f>SUM(G64:G73)</f>
        <v>556262.40000000002</v>
      </c>
      <c r="H62" s="24">
        <f>SUM(H64:H73)</f>
        <v>202034.3</v>
      </c>
      <c r="I62" s="24">
        <f>SUM(I64:I73)</f>
        <v>110804.5</v>
      </c>
      <c r="J62" s="24">
        <f>K62+L62+M62</f>
        <v>191765.2</v>
      </c>
      <c r="K62" s="24">
        <f>SUM(K64:K73)</f>
        <v>155712.9</v>
      </c>
      <c r="L62" s="24">
        <f>SUM(L64:L73)</f>
        <v>7498</v>
      </c>
      <c r="M62" s="24">
        <f>SUM(M64:M73)</f>
        <v>28554.3</v>
      </c>
      <c r="N62" s="24">
        <f>O62+P62+Q62</f>
        <v>1491703.6</v>
      </c>
      <c r="O62" s="24">
        <f>SUM(O64:O73)</f>
        <v>530893.80000000005</v>
      </c>
      <c r="P62" s="24">
        <f t="shared" ref="P62:Q62" si="59">SUM(P64:P73)</f>
        <v>959430.9</v>
      </c>
      <c r="Q62" s="24">
        <f t="shared" si="59"/>
        <v>1378.9</v>
      </c>
      <c r="R62" s="24">
        <f t="shared" ref="R62" si="60">SUM(R64:R71)</f>
        <v>4304.6000000000004</v>
      </c>
      <c r="S62" s="24">
        <f>SUM(S64:S73)</f>
        <v>4304.6000000000004</v>
      </c>
      <c r="T62" s="24">
        <f t="shared" ref="T62:U62" si="61">SUM(T64:T73)</f>
        <v>0</v>
      </c>
      <c r="U62" s="24">
        <f t="shared" si="61"/>
        <v>0</v>
      </c>
      <c r="V62" s="32">
        <f t="shared" si="10"/>
        <v>0.221</v>
      </c>
    </row>
    <row r="63" spans="1:101" ht="18.75">
      <c r="A63" s="33"/>
      <c r="B63" s="34" t="s">
        <v>14</v>
      </c>
      <c r="C63" s="27"/>
      <c r="D63" s="27"/>
      <c r="E63" s="27"/>
      <c r="F63" s="24"/>
      <c r="G63" s="24"/>
      <c r="H63" s="24"/>
      <c r="I63" s="24"/>
      <c r="J63" s="24"/>
      <c r="K63" s="24"/>
      <c r="L63" s="24"/>
      <c r="M63" s="24"/>
      <c r="N63" s="24"/>
      <c r="O63" s="24"/>
      <c r="P63" s="24"/>
      <c r="Q63" s="24"/>
      <c r="R63" s="24"/>
      <c r="S63" s="24"/>
      <c r="T63" s="24"/>
      <c r="U63" s="24"/>
      <c r="V63" s="32"/>
    </row>
    <row r="64" spans="1:101" ht="66" customHeight="1">
      <c r="A64" s="33"/>
      <c r="B64" s="35" t="s">
        <v>203</v>
      </c>
      <c r="C64" s="29" t="s">
        <v>205</v>
      </c>
      <c r="D64" s="30" t="s">
        <v>43</v>
      </c>
      <c r="E64" s="51" t="s">
        <v>206</v>
      </c>
      <c r="F64" s="24">
        <f t="shared" si="44"/>
        <v>100000</v>
      </c>
      <c r="G64" s="68">
        <v>50000</v>
      </c>
      <c r="H64" s="68"/>
      <c r="I64" s="68">
        <v>50000</v>
      </c>
      <c r="J64" s="24">
        <f t="shared" ref="J64:J73" si="62">K64+L64+M64</f>
        <v>25127</v>
      </c>
      <c r="K64" s="68">
        <v>25000</v>
      </c>
      <c r="L64" s="68"/>
      <c r="M64" s="68">
        <v>127</v>
      </c>
      <c r="N64" s="24">
        <f t="shared" ref="N64:N74" si="63">O64+P64+Q64</f>
        <v>0</v>
      </c>
      <c r="O64" s="68">
        <v>0</v>
      </c>
      <c r="P64" s="68"/>
      <c r="Q64" s="68"/>
      <c r="R64" s="24">
        <f t="shared" ref="R64:R74" si="64">S64+T64+U64</f>
        <v>0</v>
      </c>
      <c r="S64" s="68">
        <v>0</v>
      </c>
      <c r="T64" s="68"/>
      <c r="U64" s="68"/>
      <c r="V64" s="32">
        <f t="shared" si="10"/>
        <v>0.251</v>
      </c>
    </row>
    <row r="65" spans="1:101" ht="72.75" customHeight="1">
      <c r="A65" s="33"/>
      <c r="B65" s="35" t="s">
        <v>328</v>
      </c>
      <c r="C65" s="29" t="s">
        <v>188</v>
      </c>
      <c r="D65" s="30" t="s">
        <v>16</v>
      </c>
      <c r="E65" s="51" t="s">
        <v>329</v>
      </c>
      <c r="F65" s="24">
        <f t="shared" si="44"/>
        <v>42898</v>
      </c>
      <c r="G65" s="68"/>
      <c r="H65" s="68"/>
      <c r="I65" s="68">
        <v>42898</v>
      </c>
      <c r="J65" s="24">
        <f t="shared" si="62"/>
        <v>20000</v>
      </c>
      <c r="K65" s="68"/>
      <c r="L65" s="68"/>
      <c r="M65" s="68">
        <v>20000</v>
      </c>
      <c r="N65" s="24">
        <f t="shared" si="63"/>
        <v>0</v>
      </c>
      <c r="O65" s="68"/>
      <c r="P65" s="68"/>
      <c r="Q65" s="68"/>
      <c r="R65" s="24">
        <f t="shared" si="64"/>
        <v>0</v>
      </c>
      <c r="S65" s="68"/>
      <c r="T65" s="68"/>
      <c r="U65" s="68"/>
      <c r="V65" s="32">
        <f t="shared" si="10"/>
        <v>0.46600000000000003</v>
      </c>
    </row>
    <row r="66" spans="1:101" ht="74.25" customHeight="1">
      <c r="A66" s="33"/>
      <c r="B66" s="35" t="s">
        <v>262</v>
      </c>
      <c r="C66" s="29" t="s">
        <v>205</v>
      </c>
      <c r="D66" s="30" t="s">
        <v>43</v>
      </c>
      <c r="E66" s="51" t="s">
        <v>261</v>
      </c>
      <c r="F66" s="24">
        <f t="shared" si="44"/>
        <v>73838.5</v>
      </c>
      <c r="G66" s="68">
        <v>15972.1</v>
      </c>
      <c r="H66" s="68">
        <v>57866.400000000001</v>
      </c>
      <c r="I66" s="68"/>
      <c r="J66" s="24">
        <f t="shared" si="62"/>
        <v>7794.1</v>
      </c>
      <c r="K66" s="68">
        <v>296.08</v>
      </c>
      <c r="L66" s="68">
        <v>7498.04</v>
      </c>
      <c r="M66" s="68"/>
      <c r="N66" s="24">
        <f t="shared" si="63"/>
        <v>100813.8</v>
      </c>
      <c r="O66" s="68">
        <v>7199.9</v>
      </c>
      <c r="P66" s="68">
        <v>93613.9</v>
      </c>
      <c r="Q66" s="68"/>
      <c r="R66" s="24">
        <f t="shared" si="64"/>
        <v>4304.6000000000004</v>
      </c>
      <c r="S66" s="68">
        <v>4304.6000000000004</v>
      </c>
      <c r="T66" s="68"/>
      <c r="U66" s="68"/>
      <c r="V66" s="32">
        <f t="shared" si="10"/>
        <v>0.106</v>
      </c>
    </row>
    <row r="67" spans="1:101" ht="77.25" customHeight="1">
      <c r="A67" s="33"/>
      <c r="B67" s="35" t="s">
        <v>264</v>
      </c>
      <c r="C67" s="29" t="s">
        <v>188</v>
      </c>
      <c r="D67" s="30" t="s">
        <v>16</v>
      </c>
      <c r="E67" s="51" t="s">
        <v>263</v>
      </c>
      <c r="F67" s="24">
        <f t="shared" si="44"/>
        <v>226549.3</v>
      </c>
      <c r="G67" s="68">
        <v>213549.3</v>
      </c>
      <c r="H67" s="68"/>
      <c r="I67" s="68">
        <v>13000</v>
      </c>
      <c r="J67" s="24">
        <f t="shared" si="62"/>
        <v>8296.7999999999993</v>
      </c>
      <c r="K67" s="68"/>
      <c r="L67" s="68"/>
      <c r="M67" s="68">
        <v>8296.7999999999993</v>
      </c>
      <c r="N67" s="24">
        <f t="shared" si="63"/>
        <v>0</v>
      </c>
      <c r="O67" s="68"/>
      <c r="P67" s="68"/>
      <c r="Q67" s="68"/>
      <c r="R67" s="24">
        <f t="shared" si="64"/>
        <v>0</v>
      </c>
      <c r="S67" s="68"/>
      <c r="T67" s="68"/>
      <c r="U67" s="68"/>
      <c r="V67" s="32">
        <f t="shared" si="10"/>
        <v>3.6999999999999998E-2</v>
      </c>
    </row>
    <row r="68" spans="1:101" ht="90" customHeight="1">
      <c r="A68" s="33"/>
      <c r="B68" s="35" t="s">
        <v>236</v>
      </c>
      <c r="C68" s="29" t="s">
        <v>205</v>
      </c>
      <c r="D68" s="30" t="s">
        <v>43</v>
      </c>
      <c r="E68" s="51" t="s">
        <v>235</v>
      </c>
      <c r="F68" s="24">
        <f t="shared" ref="F68" si="65">G68+H68+I68</f>
        <v>14000</v>
      </c>
      <c r="G68" s="68">
        <v>1820</v>
      </c>
      <c r="H68" s="68">
        <v>12180</v>
      </c>
      <c r="I68" s="68"/>
      <c r="J68" s="24">
        <f t="shared" si="62"/>
        <v>0</v>
      </c>
      <c r="K68" s="68"/>
      <c r="L68" s="68"/>
      <c r="M68" s="68"/>
      <c r="N68" s="24">
        <f t="shared" ref="N68" si="66">O68+P68+Q68</f>
        <v>12000</v>
      </c>
      <c r="O68" s="68">
        <v>1560</v>
      </c>
      <c r="P68" s="68">
        <v>10440</v>
      </c>
      <c r="Q68" s="68"/>
      <c r="R68" s="24">
        <f t="shared" ref="R68" si="67">S68+T68+U68</f>
        <v>0</v>
      </c>
      <c r="S68" s="68">
        <v>0</v>
      </c>
      <c r="T68" s="68"/>
      <c r="U68" s="68"/>
      <c r="V68" s="32">
        <f t="shared" si="10"/>
        <v>0</v>
      </c>
    </row>
    <row r="69" spans="1:101" ht="77.25" customHeight="1">
      <c r="A69" s="33"/>
      <c r="B69" s="35" t="s">
        <v>184</v>
      </c>
      <c r="C69" s="29" t="s">
        <v>188</v>
      </c>
      <c r="D69" s="30" t="s">
        <v>16</v>
      </c>
      <c r="E69" s="51" t="s">
        <v>183</v>
      </c>
      <c r="F69" s="24">
        <f t="shared" si="44"/>
        <v>136206.20000000001</v>
      </c>
      <c r="G69" s="68">
        <v>4082.1</v>
      </c>
      <c r="H69" s="68">
        <v>131987.9</v>
      </c>
      <c r="I69" s="68">
        <v>136.19999999999999</v>
      </c>
      <c r="J69" s="24">
        <f t="shared" si="62"/>
        <v>0</v>
      </c>
      <c r="K69" s="68"/>
      <c r="L69" s="68"/>
      <c r="M69" s="68"/>
      <c r="N69" s="24">
        <f t="shared" si="63"/>
        <v>882714.6</v>
      </c>
      <c r="O69" s="68">
        <v>26454.9</v>
      </c>
      <c r="P69" s="68">
        <v>855377</v>
      </c>
      <c r="Q69" s="68">
        <v>882.7</v>
      </c>
      <c r="R69" s="24">
        <f t="shared" si="64"/>
        <v>0</v>
      </c>
      <c r="S69" s="68">
        <v>0</v>
      </c>
      <c r="T69" s="68"/>
      <c r="U69" s="68"/>
      <c r="V69" s="32">
        <f t="shared" si="10"/>
        <v>0</v>
      </c>
    </row>
    <row r="70" spans="1:101" ht="77.25" customHeight="1">
      <c r="A70" s="33"/>
      <c r="B70" s="35" t="s">
        <v>266</v>
      </c>
      <c r="C70" s="29" t="s">
        <v>188</v>
      </c>
      <c r="D70" s="30" t="s">
        <v>16</v>
      </c>
      <c r="E70" s="51" t="s">
        <v>265</v>
      </c>
      <c r="F70" s="24">
        <f t="shared" si="44"/>
        <v>270269.2</v>
      </c>
      <c r="G70" s="68">
        <v>269998.90000000002</v>
      </c>
      <c r="H70" s="68"/>
      <c r="I70" s="68">
        <v>270.3</v>
      </c>
      <c r="J70" s="24">
        <f t="shared" si="62"/>
        <v>130481.3</v>
      </c>
      <c r="K70" s="68">
        <v>130350.8</v>
      </c>
      <c r="L70" s="68"/>
      <c r="M70" s="68">
        <v>130.5</v>
      </c>
      <c r="N70" s="24">
        <f t="shared" si="63"/>
        <v>496175.2</v>
      </c>
      <c r="O70" s="68">
        <v>495679.04</v>
      </c>
      <c r="P70" s="68"/>
      <c r="Q70" s="68">
        <v>496.2</v>
      </c>
      <c r="R70" s="24">
        <f t="shared" si="64"/>
        <v>0</v>
      </c>
      <c r="S70" s="68"/>
      <c r="T70" s="68"/>
      <c r="U70" s="68"/>
      <c r="V70" s="32">
        <f t="shared" si="10"/>
        <v>0.48299999999999998</v>
      </c>
    </row>
    <row r="71" spans="1:101" ht="90.75" customHeight="1">
      <c r="A71" s="33"/>
      <c r="B71" s="35" t="s">
        <v>204</v>
      </c>
      <c r="C71" s="29" t="s">
        <v>188</v>
      </c>
      <c r="D71" s="30" t="s">
        <v>16</v>
      </c>
      <c r="E71" s="107" t="s">
        <v>113</v>
      </c>
      <c r="F71" s="24">
        <f t="shared" ref="F71:F73" si="68">G71+H71+I71</f>
        <v>4500</v>
      </c>
      <c r="G71" s="68">
        <v>0</v>
      </c>
      <c r="H71" s="68">
        <v>0</v>
      </c>
      <c r="I71" s="68">
        <v>4500</v>
      </c>
      <c r="J71" s="24">
        <f t="shared" si="62"/>
        <v>0</v>
      </c>
      <c r="K71" s="68"/>
      <c r="L71" s="68"/>
      <c r="M71" s="68"/>
      <c r="N71" s="24">
        <f t="shared" ref="N71:N73" si="69">O71+P71+Q71</f>
        <v>0</v>
      </c>
      <c r="O71" s="68">
        <v>0</v>
      </c>
      <c r="P71" s="68"/>
      <c r="Q71" s="68"/>
      <c r="R71" s="24">
        <f t="shared" ref="R71:R73" si="70">S71+T71+U71</f>
        <v>0</v>
      </c>
      <c r="S71" s="68">
        <v>0</v>
      </c>
      <c r="T71" s="68"/>
      <c r="U71" s="68"/>
      <c r="V71" s="32">
        <f t="shared" si="10"/>
        <v>0</v>
      </c>
    </row>
    <row r="72" spans="1:101" ht="90.75" customHeight="1">
      <c r="A72" s="11"/>
      <c r="B72" s="96" t="s">
        <v>323</v>
      </c>
      <c r="C72" s="84">
        <v>821</v>
      </c>
      <c r="D72" s="87" t="s">
        <v>16</v>
      </c>
      <c r="E72" s="108" t="s">
        <v>322</v>
      </c>
      <c r="F72" s="24">
        <f t="shared" si="68"/>
        <v>0</v>
      </c>
      <c r="G72" s="68">
        <v>0</v>
      </c>
      <c r="H72" s="68"/>
      <c r="I72" s="68"/>
      <c r="J72" s="24">
        <f t="shared" si="62"/>
        <v>0</v>
      </c>
      <c r="K72" s="68"/>
      <c r="L72" s="68"/>
      <c r="M72" s="68"/>
      <c r="N72" s="24">
        <f t="shared" si="69"/>
        <v>0</v>
      </c>
      <c r="O72" s="68">
        <v>0</v>
      </c>
      <c r="P72" s="68"/>
      <c r="Q72" s="68"/>
      <c r="R72" s="24">
        <f t="shared" si="70"/>
        <v>0</v>
      </c>
      <c r="S72" s="68"/>
      <c r="T72" s="68"/>
      <c r="U72" s="68"/>
      <c r="V72" s="32" t="e">
        <f t="shared" si="10"/>
        <v>#DIV/0!</v>
      </c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  <c r="BF72" s="3"/>
      <c r="BG72" s="3"/>
      <c r="BH72" s="3"/>
      <c r="BI72" s="3"/>
      <c r="BJ72" s="3"/>
      <c r="BK72" s="3"/>
      <c r="BL72" s="3"/>
      <c r="BM72" s="3"/>
      <c r="BN72" s="3"/>
      <c r="BO72" s="3"/>
      <c r="BP72" s="3"/>
      <c r="BQ72" s="3"/>
      <c r="BR72" s="3"/>
      <c r="BS72" s="3"/>
      <c r="BT72" s="3"/>
      <c r="BU72" s="3"/>
      <c r="BV72" s="3"/>
      <c r="BW72" s="3"/>
      <c r="BX72" s="3"/>
      <c r="BY72" s="3"/>
      <c r="BZ72" s="3"/>
      <c r="CA72" s="3"/>
      <c r="CB72" s="3"/>
      <c r="CC72" s="3"/>
      <c r="CD72" s="3"/>
      <c r="CE72" s="3"/>
      <c r="CF72" s="3"/>
      <c r="CG72" s="3"/>
      <c r="CH72" s="3"/>
      <c r="CI72" s="3"/>
      <c r="CJ72" s="3"/>
      <c r="CK72" s="3"/>
      <c r="CL72" s="3"/>
      <c r="CM72" s="3"/>
      <c r="CN72" s="3"/>
      <c r="CO72" s="3"/>
      <c r="CP72" s="3"/>
      <c r="CQ72" s="3"/>
      <c r="CR72" s="3"/>
      <c r="CS72" s="3"/>
      <c r="CT72" s="3"/>
      <c r="CU72" s="3"/>
      <c r="CV72" s="3"/>
      <c r="CW72" s="3"/>
    </row>
    <row r="73" spans="1:101" ht="120.75" customHeight="1">
      <c r="A73" s="33"/>
      <c r="B73" s="35" t="s">
        <v>278</v>
      </c>
      <c r="C73" s="29" t="s">
        <v>205</v>
      </c>
      <c r="D73" s="30" t="s">
        <v>43</v>
      </c>
      <c r="E73" s="51" t="s">
        <v>277</v>
      </c>
      <c r="F73" s="24">
        <f t="shared" si="68"/>
        <v>840</v>
      </c>
      <c r="G73" s="68">
        <v>840</v>
      </c>
      <c r="H73" s="68"/>
      <c r="I73" s="68"/>
      <c r="J73" s="24">
        <f t="shared" si="62"/>
        <v>66</v>
      </c>
      <c r="K73" s="68">
        <v>66</v>
      </c>
      <c r="L73" s="68"/>
      <c r="M73" s="68"/>
      <c r="N73" s="24">
        <f t="shared" si="69"/>
        <v>0</v>
      </c>
      <c r="O73" s="68"/>
      <c r="P73" s="68"/>
      <c r="Q73" s="68"/>
      <c r="R73" s="24">
        <f t="shared" si="70"/>
        <v>0</v>
      </c>
      <c r="S73" s="68"/>
      <c r="T73" s="68"/>
      <c r="U73" s="68"/>
      <c r="V73" s="32">
        <f t="shared" si="10"/>
        <v>7.9000000000000001E-2</v>
      </c>
    </row>
    <row r="74" spans="1:101" ht="34.5" customHeight="1">
      <c r="A74" s="21" t="s">
        <v>44</v>
      </c>
      <c r="B74" s="42" t="s">
        <v>50</v>
      </c>
      <c r="C74" s="23" t="s">
        <v>12</v>
      </c>
      <c r="D74" s="23" t="s">
        <v>12</v>
      </c>
      <c r="E74" s="23" t="s">
        <v>12</v>
      </c>
      <c r="F74" s="24">
        <f t="shared" si="44"/>
        <v>331779.20000000001</v>
      </c>
      <c r="G74" s="24">
        <f>SUM(G76:G77)</f>
        <v>150217</v>
      </c>
      <c r="H74" s="24">
        <f>SUM(H76:H77)</f>
        <v>181201.3</v>
      </c>
      <c r="I74" s="24">
        <f>SUM(I76:I77)</f>
        <v>360.9</v>
      </c>
      <c r="J74" s="24">
        <f t="shared" ref="J74" si="71">K74+L74+M74</f>
        <v>8500</v>
      </c>
      <c r="K74" s="24">
        <f>SUM(K76:K77)</f>
        <v>8500</v>
      </c>
      <c r="L74" s="24">
        <f>SUM(L76:L77)</f>
        <v>0</v>
      </c>
      <c r="M74" s="24">
        <f>SUM(M76:M77)</f>
        <v>0</v>
      </c>
      <c r="N74" s="24">
        <f t="shared" si="63"/>
        <v>161517.6</v>
      </c>
      <c r="O74" s="24">
        <f>SUM(O76:O77)</f>
        <v>145120.1</v>
      </c>
      <c r="P74" s="24">
        <f>SUM(P76:P77)</f>
        <v>16397.5</v>
      </c>
      <c r="Q74" s="24">
        <f>SUM(Q76:Q77)</f>
        <v>0</v>
      </c>
      <c r="R74" s="24">
        <f t="shared" si="64"/>
        <v>144612.9</v>
      </c>
      <c r="S74" s="24">
        <f>SUM(S76:S77)</f>
        <v>144612.9</v>
      </c>
      <c r="T74" s="24">
        <f>SUM(T76:T77)</f>
        <v>0</v>
      </c>
      <c r="U74" s="24">
        <f>SUM(U76:U77)</f>
        <v>0</v>
      </c>
      <c r="V74" s="32">
        <f t="shared" si="10"/>
        <v>2.5999999999999999E-2</v>
      </c>
    </row>
    <row r="75" spans="1:101" ht="18.75">
      <c r="A75" s="33"/>
      <c r="B75" s="34" t="s">
        <v>14</v>
      </c>
      <c r="C75" s="27"/>
      <c r="D75" s="27"/>
      <c r="E75" s="27"/>
      <c r="F75" s="24"/>
      <c r="G75" s="24"/>
      <c r="H75" s="24"/>
      <c r="I75" s="24"/>
      <c r="J75" s="24"/>
      <c r="K75" s="24"/>
      <c r="L75" s="24"/>
      <c r="M75" s="24"/>
      <c r="N75" s="24"/>
      <c r="O75" s="24"/>
      <c r="P75" s="24"/>
      <c r="Q75" s="24"/>
      <c r="R75" s="24"/>
      <c r="S75" s="24"/>
      <c r="T75" s="24"/>
      <c r="U75" s="24"/>
      <c r="V75" s="32"/>
    </row>
    <row r="76" spans="1:101" ht="91.5" customHeight="1">
      <c r="A76" s="33"/>
      <c r="B76" s="35" t="s">
        <v>268</v>
      </c>
      <c r="C76" s="29" t="s">
        <v>188</v>
      </c>
      <c r="D76" s="30" t="s">
        <v>16</v>
      </c>
      <c r="E76" s="51" t="s">
        <v>267</v>
      </c>
      <c r="F76" s="24">
        <f t="shared" si="44"/>
        <v>9736</v>
      </c>
      <c r="G76" s="68">
        <v>281.2</v>
      </c>
      <c r="H76" s="68">
        <v>9093.9</v>
      </c>
      <c r="I76" s="68">
        <v>360.9</v>
      </c>
      <c r="J76" s="24"/>
      <c r="K76" s="68"/>
      <c r="L76" s="68"/>
      <c r="M76" s="68"/>
      <c r="N76" s="24">
        <f t="shared" ref="N76:N78" si="72">O76+P76+Q76</f>
        <v>10592.1</v>
      </c>
      <c r="O76" s="68">
        <v>317.8</v>
      </c>
      <c r="P76" s="68">
        <v>10274.299999999999</v>
      </c>
      <c r="Q76" s="68"/>
      <c r="R76" s="24">
        <f t="shared" ref="R76:R78" si="73">S76+T76+U76</f>
        <v>0</v>
      </c>
      <c r="S76" s="68">
        <v>0</v>
      </c>
      <c r="T76" s="68"/>
      <c r="U76" s="68"/>
      <c r="V76" s="32">
        <f t="shared" si="10"/>
        <v>0</v>
      </c>
    </row>
    <row r="77" spans="1:101" ht="120.75" customHeight="1">
      <c r="A77" s="33"/>
      <c r="B77" s="35" t="s">
        <v>269</v>
      </c>
      <c r="C77" s="29" t="s">
        <v>205</v>
      </c>
      <c r="D77" s="30" t="s">
        <v>43</v>
      </c>
      <c r="E77" s="51" t="s">
        <v>270</v>
      </c>
      <c r="F77" s="24">
        <f t="shared" si="44"/>
        <v>322043.2</v>
      </c>
      <c r="G77" s="68">
        <v>149935.79999999999</v>
      </c>
      <c r="H77" s="68">
        <v>172107.4</v>
      </c>
      <c r="I77" s="68"/>
      <c r="J77" s="24"/>
      <c r="K77" s="68">
        <v>8500</v>
      </c>
      <c r="L77" s="68"/>
      <c r="M77" s="68"/>
      <c r="N77" s="24">
        <f t="shared" si="72"/>
        <v>150925.5</v>
      </c>
      <c r="O77" s="68">
        <v>144802.29999999999</v>
      </c>
      <c r="P77" s="68">
        <v>6123.2</v>
      </c>
      <c r="Q77" s="68"/>
      <c r="R77" s="24">
        <f t="shared" si="73"/>
        <v>144612.9</v>
      </c>
      <c r="S77" s="68">
        <v>144612.9</v>
      </c>
      <c r="T77" s="68"/>
      <c r="U77" s="68"/>
      <c r="V77" s="32">
        <f t="shared" si="10"/>
        <v>0</v>
      </c>
    </row>
    <row r="78" spans="1:101" ht="46.5" customHeight="1">
      <c r="A78" s="21" t="s">
        <v>49</v>
      </c>
      <c r="B78" s="42" t="s">
        <v>45</v>
      </c>
      <c r="C78" s="23" t="s">
        <v>12</v>
      </c>
      <c r="D78" s="23" t="s">
        <v>12</v>
      </c>
      <c r="E78" s="23" t="s">
        <v>12</v>
      </c>
      <c r="F78" s="24">
        <f t="shared" si="44"/>
        <v>157564.6</v>
      </c>
      <c r="G78" s="24">
        <f>SUM(G80:G84)</f>
        <v>45929.7</v>
      </c>
      <c r="H78" s="24">
        <f>SUM(H80:H84)</f>
        <v>111634.9</v>
      </c>
      <c r="I78" s="24">
        <f>SUM(I80:I84)</f>
        <v>0</v>
      </c>
      <c r="J78" s="24">
        <f t="shared" ref="J78" si="74">K78+L78+M78</f>
        <v>58139.8</v>
      </c>
      <c r="K78" s="24">
        <f>SUM(K80:K84)</f>
        <v>24529.9</v>
      </c>
      <c r="L78" s="24">
        <f>SUM(L81:L84)</f>
        <v>33609.9</v>
      </c>
      <c r="M78" s="24">
        <f>SUM(M81:M84)</f>
        <v>0</v>
      </c>
      <c r="N78" s="24">
        <f t="shared" si="72"/>
        <v>40190.9</v>
      </c>
      <c r="O78" s="24">
        <f>SUM(O80:O84)</f>
        <v>30069.7</v>
      </c>
      <c r="P78" s="24">
        <f>SUM(P80:P84)</f>
        <v>10121.200000000001</v>
      </c>
      <c r="Q78" s="24">
        <f>SUM(Q80:Q84)</f>
        <v>0</v>
      </c>
      <c r="R78" s="24">
        <f t="shared" si="73"/>
        <v>25366.2</v>
      </c>
      <c r="S78" s="24">
        <f>SUM(S80:S84)</f>
        <v>25366.2</v>
      </c>
      <c r="T78" s="24">
        <f>SUM(T80:T84)</f>
        <v>0</v>
      </c>
      <c r="U78" s="24">
        <f>SUM(U81:U84)</f>
        <v>0</v>
      </c>
      <c r="V78" s="32">
        <f t="shared" si="10"/>
        <v>0.36899999999999999</v>
      </c>
    </row>
    <row r="79" spans="1:101" ht="18.75">
      <c r="A79" s="33"/>
      <c r="B79" s="34" t="s">
        <v>14</v>
      </c>
      <c r="C79" s="27"/>
      <c r="D79" s="27"/>
      <c r="E79" s="27"/>
      <c r="F79" s="24"/>
      <c r="G79" s="24"/>
      <c r="H79" s="24"/>
      <c r="I79" s="24"/>
      <c r="J79" s="24"/>
      <c r="K79" s="24"/>
      <c r="L79" s="24"/>
      <c r="M79" s="24"/>
      <c r="N79" s="24"/>
      <c r="O79" s="24"/>
      <c r="P79" s="24"/>
      <c r="Q79" s="24"/>
      <c r="R79" s="24"/>
      <c r="S79" s="24"/>
      <c r="T79" s="24"/>
      <c r="U79" s="24"/>
      <c r="V79" s="32"/>
    </row>
    <row r="80" spans="1:101" ht="75.75" customHeight="1">
      <c r="A80" s="33"/>
      <c r="B80" s="53" t="s">
        <v>47</v>
      </c>
      <c r="C80" s="29" t="s">
        <v>205</v>
      </c>
      <c r="D80" s="30" t="s">
        <v>43</v>
      </c>
      <c r="E80" s="29" t="s">
        <v>271</v>
      </c>
      <c r="F80" s="24">
        <f t="shared" si="44"/>
        <v>864.2</v>
      </c>
      <c r="G80" s="68">
        <v>864.2</v>
      </c>
      <c r="H80" s="24"/>
      <c r="I80" s="24"/>
      <c r="J80" s="24"/>
      <c r="K80" s="68">
        <v>82.6</v>
      </c>
      <c r="L80" s="24"/>
      <c r="M80" s="24"/>
      <c r="N80" s="24">
        <f t="shared" ref="N80:N85" si="75">O80+P80+Q80</f>
        <v>509.5</v>
      </c>
      <c r="O80" s="24">
        <v>509.5</v>
      </c>
      <c r="P80" s="24"/>
      <c r="Q80" s="24"/>
      <c r="R80" s="24">
        <f t="shared" ref="R80:R85" si="76">S80+T80+U80</f>
        <v>509.5</v>
      </c>
      <c r="S80" s="24">
        <v>509.5</v>
      </c>
      <c r="T80" s="24"/>
      <c r="U80" s="24"/>
      <c r="V80" s="32">
        <f t="shared" ref="V80:V143" si="77">J80/F80</f>
        <v>0</v>
      </c>
    </row>
    <row r="81" spans="1:101" ht="72.75" customHeight="1">
      <c r="A81" s="33"/>
      <c r="B81" s="35" t="s">
        <v>138</v>
      </c>
      <c r="C81" s="29" t="s">
        <v>205</v>
      </c>
      <c r="D81" s="30" t="s">
        <v>43</v>
      </c>
      <c r="E81" s="51" t="s">
        <v>139</v>
      </c>
      <c r="F81" s="24">
        <f t="shared" si="44"/>
        <v>37291.5</v>
      </c>
      <c r="G81" s="68">
        <v>37291.5</v>
      </c>
      <c r="H81" s="68"/>
      <c r="I81" s="68"/>
      <c r="J81" s="24"/>
      <c r="K81" s="68">
        <v>19086.5</v>
      </c>
      <c r="L81" s="68"/>
      <c r="M81" s="68"/>
      <c r="N81" s="24">
        <f t="shared" si="75"/>
        <v>24856.7</v>
      </c>
      <c r="O81" s="68">
        <v>24856.7</v>
      </c>
      <c r="P81" s="68"/>
      <c r="Q81" s="68"/>
      <c r="R81" s="24">
        <f t="shared" si="76"/>
        <v>24856.7</v>
      </c>
      <c r="S81" s="68">
        <v>24856.7</v>
      </c>
      <c r="T81" s="68"/>
      <c r="U81" s="68"/>
      <c r="V81" s="32">
        <f t="shared" si="77"/>
        <v>0</v>
      </c>
    </row>
    <row r="82" spans="1:101" ht="75" customHeight="1">
      <c r="A82" s="33"/>
      <c r="B82" s="35" t="s">
        <v>274</v>
      </c>
      <c r="C82" s="29" t="s">
        <v>205</v>
      </c>
      <c r="D82" s="30" t="s">
        <v>43</v>
      </c>
      <c r="E82" s="51" t="s">
        <v>272</v>
      </c>
      <c r="F82" s="24">
        <f t="shared" si="44"/>
        <v>102300</v>
      </c>
      <c r="G82" s="68">
        <v>3069</v>
      </c>
      <c r="H82" s="68">
        <v>99231</v>
      </c>
      <c r="I82" s="68"/>
      <c r="J82" s="24"/>
      <c r="K82" s="68">
        <v>956.6</v>
      </c>
      <c r="L82" s="68">
        <v>30932.14</v>
      </c>
      <c r="M82" s="68"/>
      <c r="N82" s="24">
        <f t="shared" si="75"/>
        <v>0</v>
      </c>
      <c r="O82" s="68">
        <v>0</v>
      </c>
      <c r="P82" s="68">
        <v>0</v>
      </c>
      <c r="Q82" s="68"/>
      <c r="R82" s="24">
        <f t="shared" si="76"/>
        <v>0</v>
      </c>
      <c r="S82" s="68">
        <v>0</v>
      </c>
      <c r="T82" s="68"/>
      <c r="U82" s="68"/>
      <c r="V82" s="32">
        <f t="shared" si="77"/>
        <v>0</v>
      </c>
    </row>
    <row r="83" spans="1:101" ht="75" customHeight="1">
      <c r="A83" s="33"/>
      <c r="B83" s="35" t="s">
        <v>274</v>
      </c>
      <c r="C83" s="29" t="s">
        <v>207</v>
      </c>
      <c r="D83" s="30" t="s">
        <v>46</v>
      </c>
      <c r="E83" s="51" t="s">
        <v>272</v>
      </c>
      <c r="F83" s="24">
        <f t="shared" si="44"/>
        <v>12787.5</v>
      </c>
      <c r="G83" s="68">
        <v>383.6</v>
      </c>
      <c r="H83" s="68">
        <v>12403.9</v>
      </c>
      <c r="I83" s="68"/>
      <c r="J83" s="24"/>
      <c r="K83" s="68">
        <v>82.82</v>
      </c>
      <c r="L83" s="68">
        <v>2677.75</v>
      </c>
      <c r="M83" s="68"/>
      <c r="N83" s="24">
        <f t="shared" si="75"/>
        <v>10434.200000000001</v>
      </c>
      <c r="O83" s="68">
        <v>313</v>
      </c>
      <c r="P83" s="68">
        <v>10121.200000000001</v>
      </c>
      <c r="Q83" s="68"/>
      <c r="R83" s="24">
        <f t="shared" si="76"/>
        <v>0</v>
      </c>
      <c r="S83" s="68">
        <v>0</v>
      </c>
      <c r="T83" s="68"/>
      <c r="U83" s="68"/>
      <c r="V83" s="32">
        <f t="shared" si="77"/>
        <v>0</v>
      </c>
    </row>
    <row r="84" spans="1:101" ht="75" customHeight="1">
      <c r="A84" s="33"/>
      <c r="B84" s="35" t="s">
        <v>48</v>
      </c>
      <c r="C84" s="29" t="s">
        <v>207</v>
      </c>
      <c r="D84" s="30" t="s">
        <v>46</v>
      </c>
      <c r="E84" s="51" t="s">
        <v>273</v>
      </c>
      <c r="F84" s="24">
        <f t="shared" si="44"/>
        <v>4321.3999999999996</v>
      </c>
      <c r="G84" s="68">
        <v>4321.3999999999996</v>
      </c>
      <c r="H84" s="68"/>
      <c r="I84" s="68"/>
      <c r="J84" s="24"/>
      <c r="K84" s="68">
        <v>4321.3999999999996</v>
      </c>
      <c r="L84" s="68"/>
      <c r="M84" s="68"/>
      <c r="N84" s="24">
        <f t="shared" si="75"/>
        <v>4390.5</v>
      </c>
      <c r="O84" s="68">
        <v>4390.5</v>
      </c>
      <c r="P84" s="68"/>
      <c r="Q84" s="68"/>
      <c r="R84" s="24">
        <f t="shared" si="76"/>
        <v>0</v>
      </c>
      <c r="S84" s="68">
        <v>0</v>
      </c>
      <c r="T84" s="68"/>
      <c r="U84" s="68"/>
      <c r="V84" s="32">
        <f t="shared" si="77"/>
        <v>0</v>
      </c>
    </row>
    <row r="85" spans="1:101" ht="53.25" customHeight="1">
      <c r="A85" s="21" t="s">
        <v>51</v>
      </c>
      <c r="B85" s="42" t="s">
        <v>242</v>
      </c>
      <c r="C85" s="23" t="s">
        <v>12</v>
      </c>
      <c r="D85" s="23" t="s">
        <v>12</v>
      </c>
      <c r="E85" s="23" t="s">
        <v>12</v>
      </c>
      <c r="F85" s="24">
        <f t="shared" si="44"/>
        <v>81785.7</v>
      </c>
      <c r="G85" s="24">
        <f>SUM(G87:G87)</f>
        <v>2453.6</v>
      </c>
      <c r="H85" s="24">
        <f>SUM(H87:H87)</f>
        <v>79332.100000000006</v>
      </c>
      <c r="I85" s="24">
        <f>SUM(I87:I87)</f>
        <v>0</v>
      </c>
      <c r="J85" s="24">
        <f t="shared" ref="J85" si="78">K85+L85+M85</f>
        <v>26522.6</v>
      </c>
      <c r="K85" s="24">
        <f>SUM(K87:K87)</f>
        <v>795.7</v>
      </c>
      <c r="L85" s="24">
        <f>SUM(L87:L87)</f>
        <v>25726.9</v>
      </c>
      <c r="M85" s="24">
        <f>SUM(M87:M87)</f>
        <v>0</v>
      </c>
      <c r="N85" s="24">
        <f t="shared" si="75"/>
        <v>80622.899999999994</v>
      </c>
      <c r="O85" s="24">
        <f>SUM(O87:O87)</f>
        <v>2418.6999999999998</v>
      </c>
      <c r="P85" s="24">
        <f>SUM(P87:P87)</f>
        <v>78204.2</v>
      </c>
      <c r="Q85" s="24">
        <f>SUM(Q87:Q87)</f>
        <v>0</v>
      </c>
      <c r="R85" s="24">
        <f t="shared" si="76"/>
        <v>80622.899999999994</v>
      </c>
      <c r="S85" s="24">
        <f>SUM(S87:S87)</f>
        <v>2418.6999999999998</v>
      </c>
      <c r="T85" s="24">
        <f>SUM(T87:T87)</f>
        <v>78204.2</v>
      </c>
      <c r="U85" s="24">
        <f>SUM(U87:U87)</f>
        <v>0</v>
      </c>
      <c r="V85" s="32">
        <f t="shared" si="77"/>
        <v>0.32400000000000001</v>
      </c>
    </row>
    <row r="86" spans="1:101" ht="18.75">
      <c r="A86" s="33"/>
      <c r="B86" s="34" t="s">
        <v>14</v>
      </c>
      <c r="C86" s="27"/>
      <c r="D86" s="27"/>
      <c r="E86" s="27"/>
      <c r="F86" s="24"/>
      <c r="G86" s="24"/>
      <c r="H86" s="24"/>
      <c r="I86" s="24"/>
      <c r="J86" s="24"/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32"/>
    </row>
    <row r="87" spans="1:101" ht="96" customHeight="1">
      <c r="A87" s="33"/>
      <c r="B87" s="35" t="s">
        <v>276</v>
      </c>
      <c r="C87" s="29" t="s">
        <v>205</v>
      </c>
      <c r="D87" s="30" t="s">
        <v>43</v>
      </c>
      <c r="E87" s="29" t="s">
        <v>275</v>
      </c>
      <c r="F87" s="24">
        <f t="shared" si="44"/>
        <v>81785.7</v>
      </c>
      <c r="G87" s="68">
        <v>2453.6</v>
      </c>
      <c r="H87" s="68">
        <v>79332.100000000006</v>
      </c>
      <c r="I87" s="68"/>
      <c r="J87" s="24"/>
      <c r="K87" s="68">
        <v>795.69</v>
      </c>
      <c r="L87" s="68">
        <v>25726.93</v>
      </c>
      <c r="M87" s="68"/>
      <c r="N87" s="24">
        <f t="shared" ref="N87" si="79">O87+P87+Q87</f>
        <v>80622.899999999994</v>
      </c>
      <c r="O87" s="68">
        <v>2418.6999999999998</v>
      </c>
      <c r="P87" s="68">
        <v>78204.2</v>
      </c>
      <c r="Q87" s="68"/>
      <c r="R87" s="24">
        <f t="shared" ref="R87" si="80">S87+T87+U87</f>
        <v>80622.899999999994</v>
      </c>
      <c r="S87" s="68">
        <v>2418.6999999999998</v>
      </c>
      <c r="T87" s="68">
        <v>78204.2</v>
      </c>
      <c r="U87" s="68"/>
      <c r="V87" s="32">
        <f t="shared" si="77"/>
        <v>0</v>
      </c>
    </row>
    <row r="88" spans="1:101" ht="28.5" customHeight="1">
      <c r="A88" s="16" t="s">
        <v>52</v>
      </c>
      <c r="B88" s="52" t="s">
        <v>53</v>
      </c>
      <c r="C88" s="18" t="s">
        <v>12</v>
      </c>
      <c r="D88" s="18" t="s">
        <v>12</v>
      </c>
      <c r="E88" s="18" t="s">
        <v>12</v>
      </c>
      <c r="F88" s="39">
        <f t="shared" ref="F88:F108" si="81">G88+H88+I88</f>
        <v>1930</v>
      </c>
      <c r="G88" s="39">
        <f>G89+G92</f>
        <v>1930</v>
      </c>
      <c r="H88" s="39">
        <f>H89+H92</f>
        <v>0</v>
      </c>
      <c r="I88" s="39">
        <f>I89+I92</f>
        <v>0</v>
      </c>
      <c r="J88" s="39">
        <f t="shared" ref="J88:J89" si="82">K88+L88+M88</f>
        <v>1930</v>
      </c>
      <c r="K88" s="39">
        <f>K89+K92</f>
        <v>1930</v>
      </c>
      <c r="L88" s="39">
        <f>L89+L92</f>
        <v>0</v>
      </c>
      <c r="M88" s="39">
        <f>M89+M92</f>
        <v>0</v>
      </c>
      <c r="N88" s="39">
        <f t="shared" ref="N88:N89" si="83">O88+P88+Q88</f>
        <v>1930</v>
      </c>
      <c r="O88" s="39">
        <f>O89+O92</f>
        <v>1930</v>
      </c>
      <c r="P88" s="39">
        <f>P89+P92</f>
        <v>0</v>
      </c>
      <c r="Q88" s="39">
        <f>Q89+Q92</f>
        <v>0</v>
      </c>
      <c r="R88" s="39">
        <f t="shared" ref="R88:R89" si="84">S88+T88+U88</f>
        <v>1930</v>
      </c>
      <c r="S88" s="39">
        <f>S89+S92</f>
        <v>1930</v>
      </c>
      <c r="T88" s="39">
        <f>T89+T92</f>
        <v>0</v>
      </c>
      <c r="U88" s="39">
        <f>U89+U92</f>
        <v>0</v>
      </c>
      <c r="V88" s="40">
        <f t="shared" si="77"/>
        <v>1</v>
      </c>
    </row>
    <row r="89" spans="1:101" ht="37.5" customHeight="1">
      <c r="A89" s="8" t="s">
        <v>54</v>
      </c>
      <c r="B89" s="22" t="s">
        <v>58</v>
      </c>
      <c r="C89" s="31" t="s">
        <v>12</v>
      </c>
      <c r="D89" s="31" t="s">
        <v>12</v>
      </c>
      <c r="E89" s="23" t="s">
        <v>12</v>
      </c>
      <c r="F89" s="24">
        <f t="shared" si="81"/>
        <v>0</v>
      </c>
      <c r="G89" s="24">
        <f>SUM(G90:G91)</f>
        <v>0</v>
      </c>
      <c r="H89" s="24">
        <f>SUM(H90:H91)</f>
        <v>0</v>
      </c>
      <c r="I89" s="24">
        <f>SUM(I90:I91)</f>
        <v>0</v>
      </c>
      <c r="J89" s="24">
        <f t="shared" si="82"/>
        <v>0</v>
      </c>
      <c r="K89" s="24">
        <f>SUM(K90:K91)</f>
        <v>0</v>
      </c>
      <c r="L89" s="24">
        <f>SUM(L90:L91)</f>
        <v>0</v>
      </c>
      <c r="M89" s="24">
        <f>SUM(M90:M91)</f>
        <v>0</v>
      </c>
      <c r="N89" s="24">
        <f t="shared" si="83"/>
        <v>0</v>
      </c>
      <c r="O89" s="24">
        <f>SUM(O91:O91)</f>
        <v>0</v>
      </c>
      <c r="P89" s="24">
        <f>SUM(P91:P91)</f>
        <v>0</v>
      </c>
      <c r="Q89" s="24">
        <f>SUM(Q91:Q91)</f>
        <v>0</v>
      </c>
      <c r="R89" s="24">
        <f t="shared" si="84"/>
        <v>0</v>
      </c>
      <c r="S89" s="24">
        <f>SUM(S91:S91)</f>
        <v>0</v>
      </c>
      <c r="T89" s="24">
        <f>SUM(T91:T91)</f>
        <v>0</v>
      </c>
      <c r="U89" s="24">
        <f>SUM(U91:U91)</f>
        <v>0</v>
      </c>
      <c r="V89" s="32" t="e">
        <f t="shared" si="77"/>
        <v>#DIV/0!</v>
      </c>
    </row>
    <row r="90" spans="1:101" ht="18.75">
      <c r="A90" s="21"/>
      <c r="B90" s="53" t="s">
        <v>14</v>
      </c>
      <c r="C90" s="54"/>
      <c r="D90" s="54"/>
      <c r="E90" s="54"/>
      <c r="F90" s="24"/>
      <c r="G90" s="24"/>
      <c r="H90" s="24"/>
      <c r="I90" s="24"/>
      <c r="J90" s="24"/>
      <c r="K90" s="24"/>
      <c r="L90" s="24"/>
      <c r="M90" s="24"/>
      <c r="N90" s="24"/>
      <c r="O90" s="24"/>
      <c r="P90" s="24"/>
      <c r="Q90" s="24"/>
      <c r="R90" s="24"/>
      <c r="S90" s="24"/>
      <c r="T90" s="24"/>
      <c r="U90" s="24"/>
      <c r="V90" s="32"/>
    </row>
    <row r="91" spans="1:101" ht="171.75" customHeight="1">
      <c r="A91" s="21"/>
      <c r="B91" s="35" t="s">
        <v>208</v>
      </c>
      <c r="C91" s="30" t="s">
        <v>205</v>
      </c>
      <c r="D91" s="30" t="s">
        <v>43</v>
      </c>
      <c r="E91" s="29" t="s">
        <v>167</v>
      </c>
      <c r="F91" s="24">
        <f t="shared" si="81"/>
        <v>0</v>
      </c>
      <c r="G91" s="68">
        <v>0</v>
      </c>
      <c r="H91" s="24"/>
      <c r="I91" s="24"/>
      <c r="J91" s="24">
        <f t="shared" ref="J91" si="85">K91+L91+M91</f>
        <v>0</v>
      </c>
      <c r="K91" s="24"/>
      <c r="L91" s="24"/>
      <c r="M91" s="24"/>
      <c r="N91" s="24">
        <f t="shared" ref="N91" si="86">O91+P91+Q91</f>
        <v>0</v>
      </c>
      <c r="O91" s="68">
        <v>0</v>
      </c>
      <c r="P91" s="68"/>
      <c r="Q91" s="24"/>
      <c r="R91" s="24">
        <f t="shared" ref="R91" si="87">S91+T91+U91</f>
        <v>0</v>
      </c>
      <c r="S91" s="68">
        <v>0</v>
      </c>
      <c r="T91" s="68"/>
      <c r="U91" s="24"/>
      <c r="V91" s="32" t="e">
        <f t="shared" si="77"/>
        <v>#DIV/0!</v>
      </c>
    </row>
    <row r="92" spans="1:101" ht="39.75" customHeight="1">
      <c r="A92" s="21" t="s">
        <v>55</v>
      </c>
      <c r="B92" s="42" t="s">
        <v>239</v>
      </c>
      <c r="C92" s="54" t="s">
        <v>12</v>
      </c>
      <c r="D92" s="54" t="s">
        <v>12</v>
      </c>
      <c r="E92" s="54" t="s">
        <v>12</v>
      </c>
      <c r="F92" s="24">
        <f t="shared" si="81"/>
        <v>1930</v>
      </c>
      <c r="G92" s="24">
        <f t="shared" ref="G92:M92" si="88">SUM(G94:G94)</f>
        <v>1930</v>
      </c>
      <c r="H92" s="24">
        <f t="shared" si="88"/>
        <v>0</v>
      </c>
      <c r="I92" s="24">
        <f t="shared" si="88"/>
        <v>0</v>
      </c>
      <c r="J92" s="24">
        <f t="shared" si="88"/>
        <v>0</v>
      </c>
      <c r="K92" s="24">
        <f t="shared" si="88"/>
        <v>1930</v>
      </c>
      <c r="L92" s="24">
        <f t="shared" si="88"/>
        <v>0</v>
      </c>
      <c r="M92" s="24">
        <f t="shared" si="88"/>
        <v>0</v>
      </c>
      <c r="N92" s="24">
        <f t="shared" ref="N92" si="89">O92+P92+Q92</f>
        <v>1930</v>
      </c>
      <c r="O92" s="24">
        <f>SUM(O94:O94)</f>
        <v>1930</v>
      </c>
      <c r="P92" s="24">
        <f>SUM(P94:P94)</f>
        <v>0</v>
      </c>
      <c r="Q92" s="24">
        <f>SUM(Q94:Q94)</f>
        <v>0</v>
      </c>
      <c r="R92" s="24">
        <f t="shared" ref="R92" si="90">S92+T92+U92</f>
        <v>1930</v>
      </c>
      <c r="S92" s="24">
        <f>SUM(S94)</f>
        <v>1930</v>
      </c>
      <c r="T92" s="24">
        <f t="shared" ref="T92:U92" si="91">SUM(T94)</f>
        <v>0</v>
      </c>
      <c r="U92" s="24">
        <f t="shared" si="91"/>
        <v>0</v>
      </c>
      <c r="V92" s="32">
        <f t="shared" si="77"/>
        <v>0</v>
      </c>
    </row>
    <row r="93" spans="1:101" ht="18.75">
      <c r="A93" s="33"/>
      <c r="B93" s="53" t="s">
        <v>14</v>
      </c>
      <c r="C93" s="27"/>
      <c r="D93" s="36"/>
      <c r="E93" s="55"/>
      <c r="F93" s="24"/>
      <c r="G93" s="24"/>
      <c r="H93" s="24"/>
      <c r="I93" s="24"/>
      <c r="J93" s="24"/>
      <c r="K93" s="24"/>
      <c r="L93" s="24"/>
      <c r="M93" s="24"/>
      <c r="N93" s="24"/>
      <c r="O93" s="24"/>
      <c r="P93" s="24"/>
      <c r="Q93" s="24"/>
      <c r="R93" s="24"/>
      <c r="S93" s="24"/>
      <c r="T93" s="24"/>
      <c r="U93" s="24"/>
      <c r="V93" s="32"/>
    </row>
    <row r="94" spans="1:101" ht="74.25" customHeight="1">
      <c r="A94" s="33"/>
      <c r="B94" s="35" t="s">
        <v>94</v>
      </c>
      <c r="C94" s="30" t="s">
        <v>209</v>
      </c>
      <c r="D94" s="30" t="s">
        <v>57</v>
      </c>
      <c r="E94" s="51" t="s">
        <v>331</v>
      </c>
      <c r="F94" s="24">
        <f t="shared" ref="F94" si="92">G94+H94+I94</f>
        <v>1930</v>
      </c>
      <c r="G94" s="68">
        <v>1930</v>
      </c>
      <c r="H94" s="68"/>
      <c r="I94" s="68"/>
      <c r="J94" s="24"/>
      <c r="K94" s="68">
        <v>1930</v>
      </c>
      <c r="L94" s="68"/>
      <c r="M94" s="68"/>
      <c r="N94" s="24">
        <f t="shared" ref="N94" si="93">O94+P94+Q94</f>
        <v>1930</v>
      </c>
      <c r="O94" s="68">
        <v>1930</v>
      </c>
      <c r="P94" s="68"/>
      <c r="Q94" s="68"/>
      <c r="R94" s="24">
        <f t="shared" ref="R94" si="94">S94+T94+U94</f>
        <v>1930</v>
      </c>
      <c r="S94" s="68">
        <v>1930</v>
      </c>
      <c r="T94" s="68"/>
      <c r="U94" s="68"/>
      <c r="V94" s="32">
        <f t="shared" si="77"/>
        <v>0</v>
      </c>
    </row>
    <row r="95" spans="1:101" s="57" customFormat="1" ht="33">
      <c r="A95" s="16" t="s">
        <v>59</v>
      </c>
      <c r="B95" s="52" t="s">
        <v>60</v>
      </c>
      <c r="C95" s="18" t="s">
        <v>12</v>
      </c>
      <c r="D95" s="18" t="s">
        <v>12</v>
      </c>
      <c r="E95" s="18" t="s">
        <v>12</v>
      </c>
      <c r="F95" s="39">
        <f t="shared" si="81"/>
        <v>6006251.2999999998</v>
      </c>
      <c r="G95" s="39">
        <f>G96+G100+G104</f>
        <v>1007170.8</v>
      </c>
      <c r="H95" s="39">
        <f>H96+H100+H104</f>
        <v>4765653.3</v>
      </c>
      <c r="I95" s="39">
        <f>I96+I100+I104</f>
        <v>233427.20000000001</v>
      </c>
      <c r="J95" s="39">
        <f>K95+L95+M95</f>
        <v>1434395.3</v>
      </c>
      <c r="K95" s="39">
        <f>K96+K100+K104</f>
        <v>267423.40000000002</v>
      </c>
      <c r="L95" s="39">
        <f>L96+L100+L104</f>
        <v>1135142.5</v>
      </c>
      <c r="M95" s="39">
        <f>M96+M100+M104</f>
        <v>31829.4</v>
      </c>
      <c r="N95" s="39">
        <f>O95+P95+Q95</f>
        <v>588582.6</v>
      </c>
      <c r="O95" s="39">
        <f>O96+O100+O104</f>
        <v>22162.400000000001</v>
      </c>
      <c r="P95" s="39">
        <f>P96+P100+P104</f>
        <v>560054.69999999995</v>
      </c>
      <c r="Q95" s="39">
        <f>Q96+Q100+Q104</f>
        <v>6365.5</v>
      </c>
      <c r="R95" s="39">
        <f t="shared" ref="R95:R96" si="95">S95+T95+U95</f>
        <v>15411.7</v>
      </c>
      <c r="S95" s="39">
        <f>S96+S100+S104</f>
        <v>9775</v>
      </c>
      <c r="T95" s="39">
        <f>T96+T100+T104</f>
        <v>0</v>
      </c>
      <c r="U95" s="39">
        <f>U96+U100+U104</f>
        <v>5636.7</v>
      </c>
      <c r="V95" s="40">
        <f t="shared" si="77"/>
        <v>0.23899999999999999</v>
      </c>
      <c r="W95" s="2"/>
      <c r="X95" s="78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  <c r="BF95" s="2"/>
      <c r="BG95" s="2"/>
      <c r="BH95" s="2"/>
      <c r="BI95" s="2"/>
      <c r="BJ95" s="2"/>
      <c r="BK95" s="2"/>
      <c r="BL95" s="2"/>
      <c r="BM95" s="2"/>
      <c r="BN95" s="2"/>
      <c r="BO95" s="2"/>
      <c r="BP95" s="2"/>
      <c r="BQ95" s="2"/>
      <c r="BR95" s="2"/>
      <c r="BS95" s="2"/>
      <c r="BT95" s="2"/>
      <c r="BU95" s="2"/>
      <c r="BV95" s="2"/>
      <c r="BW95" s="2"/>
      <c r="BX95" s="2"/>
      <c r="BY95" s="2"/>
      <c r="BZ95" s="2"/>
      <c r="CA95" s="2"/>
      <c r="CB95" s="2"/>
      <c r="CC95" s="2"/>
      <c r="CD95" s="2"/>
      <c r="CE95" s="2"/>
      <c r="CF95" s="2"/>
      <c r="CG95" s="2"/>
      <c r="CH95" s="2"/>
      <c r="CI95" s="2"/>
      <c r="CJ95" s="2"/>
      <c r="CK95" s="2"/>
      <c r="CL95" s="2"/>
      <c r="CM95" s="2"/>
      <c r="CN95" s="2"/>
      <c r="CO95" s="2"/>
      <c r="CP95" s="2"/>
      <c r="CQ95" s="2"/>
      <c r="CR95" s="2"/>
      <c r="CS95" s="2"/>
      <c r="CT95" s="2"/>
      <c r="CU95" s="2"/>
      <c r="CV95" s="2"/>
      <c r="CW95" s="2"/>
    </row>
    <row r="96" spans="1:101" ht="41.25" customHeight="1">
      <c r="A96" s="113" t="s">
        <v>61</v>
      </c>
      <c r="B96" s="22" t="s">
        <v>62</v>
      </c>
      <c r="C96" s="31" t="s">
        <v>12</v>
      </c>
      <c r="D96" s="31" t="s">
        <v>12</v>
      </c>
      <c r="E96" s="31" t="s">
        <v>12</v>
      </c>
      <c r="F96" s="24">
        <f t="shared" si="81"/>
        <v>531976.9</v>
      </c>
      <c r="G96" s="24">
        <f>SUM(G98:G99)</f>
        <v>11039.9</v>
      </c>
      <c r="H96" s="24">
        <f>SUM(H98:H99)</f>
        <v>441955.8</v>
      </c>
      <c r="I96" s="24">
        <f>SUM(I98:I99)</f>
        <v>78981.2</v>
      </c>
      <c r="J96" s="24">
        <f t="shared" ref="J96:J99" si="96">K96+L96+M96</f>
        <v>155613.4</v>
      </c>
      <c r="K96" s="24">
        <f>SUM(K99:K99)</f>
        <v>1587</v>
      </c>
      <c r="L96" s="24">
        <f>SUM(L98:L99)</f>
        <v>136311.29999999999</v>
      </c>
      <c r="M96" s="24">
        <f>SUM(M98:M99)</f>
        <v>17715.099999999999</v>
      </c>
      <c r="N96" s="24">
        <f t="shared" ref="N96" si="97">O96+P96+Q96</f>
        <v>419277.9</v>
      </c>
      <c r="O96" s="24">
        <f>SUM(O98:O99)</f>
        <v>12387.4</v>
      </c>
      <c r="P96" s="24">
        <f t="shared" ref="P96:Q96" si="98">SUM(P98:P99)</f>
        <v>400525</v>
      </c>
      <c r="Q96" s="24">
        <f t="shared" si="98"/>
        <v>6365.5</v>
      </c>
      <c r="R96" s="24">
        <f t="shared" si="95"/>
        <v>5636.7</v>
      </c>
      <c r="S96" s="24">
        <f>SUM(S98:S99)</f>
        <v>0</v>
      </c>
      <c r="T96" s="24">
        <f t="shared" ref="T96:U96" si="99">SUM(T98:T99)</f>
        <v>0</v>
      </c>
      <c r="U96" s="24">
        <f t="shared" si="99"/>
        <v>5636.7</v>
      </c>
      <c r="V96" s="32">
        <f t="shared" si="77"/>
        <v>0.29299999999999998</v>
      </c>
      <c r="X96" s="15"/>
      <c r="Y96" s="15"/>
    </row>
    <row r="97" spans="1:101" ht="18.75">
      <c r="A97" s="11"/>
      <c r="B97" s="26" t="s">
        <v>14</v>
      </c>
      <c r="C97" s="49"/>
      <c r="D97" s="49"/>
      <c r="E97" s="49"/>
      <c r="F97" s="24"/>
      <c r="G97" s="24"/>
      <c r="H97" s="24"/>
      <c r="I97" s="24"/>
      <c r="J97" s="24"/>
      <c r="K97" s="24"/>
      <c r="L97" s="24"/>
      <c r="M97" s="24"/>
      <c r="N97" s="24"/>
      <c r="O97" s="24"/>
      <c r="P97" s="24"/>
      <c r="Q97" s="24"/>
      <c r="R97" s="24"/>
      <c r="S97" s="24"/>
      <c r="T97" s="24"/>
      <c r="U97" s="24"/>
      <c r="V97" s="32"/>
    </row>
    <row r="98" spans="1:101" ht="69" customHeight="1">
      <c r="A98" s="11"/>
      <c r="B98" s="56" t="s">
        <v>304</v>
      </c>
      <c r="C98" s="49" t="s">
        <v>188</v>
      </c>
      <c r="D98" s="85" t="s">
        <v>16</v>
      </c>
      <c r="E98" s="84" t="s">
        <v>303</v>
      </c>
      <c r="F98" s="24">
        <f t="shared" si="81"/>
        <v>122513.3</v>
      </c>
      <c r="G98" s="68"/>
      <c r="H98" s="68">
        <v>85000</v>
      </c>
      <c r="I98" s="24">
        <v>37513.300000000003</v>
      </c>
      <c r="J98" s="24"/>
      <c r="K98" s="24"/>
      <c r="L98" s="24">
        <v>85000</v>
      </c>
      <c r="M98" s="24">
        <v>14600</v>
      </c>
      <c r="N98" s="24">
        <f t="shared" ref="N98:N100" si="100">O98+P98+Q98</f>
        <v>0</v>
      </c>
      <c r="O98" s="68"/>
      <c r="P98" s="24"/>
      <c r="Q98" s="24"/>
      <c r="R98" s="24">
        <f t="shared" ref="R98:R100" si="101">S98+T98+U98</f>
        <v>0</v>
      </c>
      <c r="S98" s="24"/>
      <c r="T98" s="24"/>
      <c r="U98" s="24"/>
      <c r="V98" s="32">
        <f t="shared" si="77"/>
        <v>0</v>
      </c>
    </row>
    <row r="99" spans="1:101" ht="74.25" customHeight="1">
      <c r="A99" s="33"/>
      <c r="B99" s="35" t="s">
        <v>63</v>
      </c>
      <c r="C99" s="29" t="s">
        <v>188</v>
      </c>
      <c r="D99" s="30" t="s">
        <v>16</v>
      </c>
      <c r="E99" s="29" t="s">
        <v>120</v>
      </c>
      <c r="F99" s="24">
        <f t="shared" si="81"/>
        <v>409463.6</v>
      </c>
      <c r="G99" s="68">
        <v>11039.9</v>
      </c>
      <c r="H99" s="68">
        <v>356955.8</v>
      </c>
      <c r="I99" s="24">
        <v>41467.9</v>
      </c>
      <c r="J99" s="24">
        <f t="shared" si="96"/>
        <v>56013.3</v>
      </c>
      <c r="K99" s="24">
        <v>1586.95</v>
      </c>
      <c r="L99" s="24">
        <v>51311.28</v>
      </c>
      <c r="M99" s="24">
        <v>3115.1</v>
      </c>
      <c r="N99" s="24">
        <f t="shared" si="100"/>
        <v>419277.9</v>
      </c>
      <c r="O99" s="68">
        <v>12387.4</v>
      </c>
      <c r="P99" s="24">
        <v>400525</v>
      </c>
      <c r="Q99" s="24">
        <v>6365.5</v>
      </c>
      <c r="R99" s="24">
        <f t="shared" si="101"/>
        <v>5636.7</v>
      </c>
      <c r="S99" s="24"/>
      <c r="T99" s="24"/>
      <c r="U99" s="24">
        <v>5636.7</v>
      </c>
      <c r="V99" s="32">
        <f t="shared" si="77"/>
        <v>0.13700000000000001</v>
      </c>
      <c r="X99"/>
    </row>
    <row r="100" spans="1:101" ht="49.5">
      <c r="A100" s="21" t="s">
        <v>64</v>
      </c>
      <c r="B100" s="22" t="s">
        <v>162</v>
      </c>
      <c r="C100" s="23" t="s">
        <v>12</v>
      </c>
      <c r="D100" s="31" t="s">
        <v>12</v>
      </c>
      <c r="E100" s="23" t="s">
        <v>12</v>
      </c>
      <c r="F100" s="24">
        <f>G100+H100+I100</f>
        <v>5023379.2</v>
      </c>
      <c r="G100" s="24">
        <f>SUM(G102:G103)</f>
        <v>966971.1</v>
      </c>
      <c r="H100" s="24">
        <f t="shared" ref="H100" si="102">SUM(H102:H103)</f>
        <v>3954937.7</v>
      </c>
      <c r="I100" s="24">
        <v>101470.39999999999</v>
      </c>
      <c r="J100" s="24">
        <f>K100+L100+M100</f>
        <v>1218255.8</v>
      </c>
      <c r="K100" s="24">
        <f>SUM(K102:K103)</f>
        <v>263673.59999999998</v>
      </c>
      <c r="L100" s="24">
        <f t="shared" ref="L100" si="103">SUM(L102:L103)</f>
        <v>946544.3</v>
      </c>
      <c r="M100" s="24">
        <v>8037.9</v>
      </c>
      <c r="N100" s="24">
        <f t="shared" si="100"/>
        <v>0</v>
      </c>
      <c r="O100" s="24">
        <f>SUM(O102:O103)</f>
        <v>0</v>
      </c>
      <c r="P100" s="24">
        <f t="shared" ref="P100:Q100" si="104">SUM(P102:P103)</f>
        <v>0</v>
      </c>
      <c r="Q100" s="24">
        <f t="shared" si="104"/>
        <v>0</v>
      </c>
      <c r="R100" s="24">
        <f t="shared" si="101"/>
        <v>0</v>
      </c>
      <c r="S100" s="24">
        <f>SUM(S102:S103)</f>
        <v>0</v>
      </c>
      <c r="T100" s="24">
        <f t="shared" ref="T100:U100" si="105">SUM(T102:T103)</f>
        <v>0</v>
      </c>
      <c r="U100" s="24">
        <f t="shared" si="105"/>
        <v>0</v>
      </c>
      <c r="V100" s="32">
        <f t="shared" si="77"/>
        <v>0.24299999999999999</v>
      </c>
      <c r="X100" s="78"/>
    </row>
    <row r="101" spans="1:101" ht="18.75">
      <c r="A101" s="21"/>
      <c r="B101" s="53" t="s">
        <v>14</v>
      </c>
      <c r="C101" s="54"/>
      <c r="D101" s="54"/>
      <c r="E101" s="54"/>
      <c r="F101" s="24"/>
      <c r="G101" s="24"/>
      <c r="H101" s="24"/>
      <c r="I101" s="24"/>
      <c r="J101" s="24"/>
      <c r="K101" s="24"/>
      <c r="L101" s="24"/>
      <c r="M101" s="24"/>
      <c r="N101" s="24"/>
      <c r="O101" s="24"/>
      <c r="P101" s="24"/>
      <c r="Q101" s="24"/>
      <c r="R101" s="24"/>
      <c r="S101" s="24"/>
      <c r="T101" s="24"/>
      <c r="U101" s="24"/>
      <c r="V101" s="32"/>
    </row>
    <row r="102" spans="1:101" ht="89.25" customHeight="1">
      <c r="A102" s="21"/>
      <c r="B102" s="53" t="s">
        <v>306</v>
      </c>
      <c r="C102" s="86" t="s">
        <v>188</v>
      </c>
      <c r="D102" s="86" t="s">
        <v>16</v>
      </c>
      <c r="E102" s="29" t="s">
        <v>305</v>
      </c>
      <c r="F102" s="24">
        <f t="shared" si="81"/>
        <v>3954937.7</v>
      </c>
      <c r="G102" s="24"/>
      <c r="H102" s="68">
        <v>3954937.7</v>
      </c>
      <c r="I102" s="24"/>
      <c r="J102" s="24"/>
      <c r="K102" s="24"/>
      <c r="L102" s="68">
        <v>946544.31</v>
      </c>
      <c r="M102" s="24"/>
      <c r="N102" s="24">
        <f t="shared" ref="N102:N104" si="106">O102+P102+Q102</f>
        <v>0</v>
      </c>
      <c r="O102" s="24"/>
      <c r="P102" s="24"/>
      <c r="Q102" s="24"/>
      <c r="R102" s="24">
        <f t="shared" ref="R102:R104" si="107">S102+T102+U102</f>
        <v>0</v>
      </c>
      <c r="S102" s="24"/>
      <c r="T102" s="24"/>
      <c r="U102" s="24"/>
      <c r="V102" s="32">
        <f t="shared" si="77"/>
        <v>0</v>
      </c>
    </row>
    <row r="103" spans="1:101" ht="76.5" customHeight="1">
      <c r="A103" s="21"/>
      <c r="B103" s="35" t="s">
        <v>93</v>
      </c>
      <c r="C103" s="29" t="s">
        <v>188</v>
      </c>
      <c r="D103" s="30" t="s">
        <v>16</v>
      </c>
      <c r="E103" s="29" t="s">
        <v>133</v>
      </c>
      <c r="F103" s="24">
        <f t="shared" si="81"/>
        <v>966971.1</v>
      </c>
      <c r="G103" s="68">
        <v>966971.1</v>
      </c>
      <c r="H103" s="68"/>
      <c r="I103" s="68"/>
      <c r="J103" s="24">
        <f t="shared" ref="J103" si="108">K103+L103+M103</f>
        <v>263673.59999999998</v>
      </c>
      <c r="K103" s="24">
        <v>263673.62</v>
      </c>
      <c r="L103" s="24">
        <f t="shared" ref="L103:M103" si="109">L105</f>
        <v>0</v>
      </c>
      <c r="M103" s="24">
        <f t="shared" si="109"/>
        <v>0</v>
      </c>
      <c r="N103" s="24">
        <f t="shared" si="106"/>
        <v>0</v>
      </c>
      <c r="O103" s="68"/>
      <c r="P103" s="68"/>
      <c r="Q103" s="68"/>
      <c r="R103" s="24">
        <f t="shared" si="107"/>
        <v>0</v>
      </c>
      <c r="S103" s="68"/>
      <c r="T103" s="68"/>
      <c r="U103" s="68"/>
      <c r="V103" s="32">
        <f t="shared" si="77"/>
        <v>0.27300000000000002</v>
      </c>
    </row>
    <row r="104" spans="1:101" ht="27.75" customHeight="1">
      <c r="A104" s="21" t="s">
        <v>161</v>
      </c>
      <c r="B104" s="42" t="s">
        <v>233</v>
      </c>
      <c r="C104" s="54" t="s">
        <v>12</v>
      </c>
      <c r="D104" s="54" t="s">
        <v>12</v>
      </c>
      <c r="E104" s="54" t="s">
        <v>12</v>
      </c>
      <c r="F104" s="24">
        <f>G104+H104+I104</f>
        <v>450895.2</v>
      </c>
      <c r="G104" s="24">
        <f>G106+G107</f>
        <v>29159.8</v>
      </c>
      <c r="H104" s="24">
        <f t="shared" ref="H104:I104" si="110">H106+H107</f>
        <v>368759.8</v>
      </c>
      <c r="I104" s="24">
        <f t="shared" si="110"/>
        <v>52975.6</v>
      </c>
      <c r="J104" s="24">
        <f>K104+L104+M104</f>
        <v>60526.1</v>
      </c>
      <c r="K104" s="24">
        <f>K106+K107</f>
        <v>2162.8000000000002</v>
      </c>
      <c r="L104" s="24">
        <f>L106+L107</f>
        <v>52286.9</v>
      </c>
      <c r="M104" s="24">
        <f>M106+M107</f>
        <v>6076.4</v>
      </c>
      <c r="N104" s="24">
        <f t="shared" si="106"/>
        <v>169304.7</v>
      </c>
      <c r="O104" s="24">
        <f>O106+O107</f>
        <v>9775</v>
      </c>
      <c r="P104" s="24">
        <f t="shared" ref="P104:Q104" si="111">P106+P107</f>
        <v>159529.70000000001</v>
      </c>
      <c r="Q104" s="24">
        <f t="shared" si="111"/>
        <v>0</v>
      </c>
      <c r="R104" s="24">
        <f t="shared" si="107"/>
        <v>9775</v>
      </c>
      <c r="S104" s="24">
        <f>S106+S107</f>
        <v>9775</v>
      </c>
      <c r="T104" s="24">
        <f>T106</f>
        <v>0</v>
      </c>
      <c r="U104" s="24">
        <f>U106</f>
        <v>0</v>
      </c>
      <c r="V104" s="32">
        <f t="shared" si="77"/>
        <v>0.13400000000000001</v>
      </c>
    </row>
    <row r="105" spans="1:101" ht="18.75">
      <c r="A105" s="33"/>
      <c r="B105" s="53" t="s">
        <v>14</v>
      </c>
      <c r="C105" s="27"/>
      <c r="D105" s="36"/>
      <c r="E105" s="27"/>
      <c r="F105" s="24"/>
      <c r="G105" s="68"/>
      <c r="H105" s="68"/>
      <c r="I105" s="68"/>
      <c r="J105" s="24"/>
      <c r="K105" s="24"/>
      <c r="L105" s="68"/>
      <c r="M105" s="68"/>
      <c r="N105" s="24"/>
      <c r="O105" s="68"/>
      <c r="P105" s="68"/>
      <c r="Q105" s="68"/>
      <c r="R105" s="24"/>
      <c r="S105" s="68"/>
      <c r="T105" s="68"/>
      <c r="U105" s="68"/>
      <c r="V105" s="32"/>
    </row>
    <row r="106" spans="1:101" ht="96" customHeight="1">
      <c r="A106" s="33"/>
      <c r="B106" s="35" t="s">
        <v>134</v>
      </c>
      <c r="C106" s="29" t="s">
        <v>210</v>
      </c>
      <c r="D106" s="30" t="s">
        <v>69</v>
      </c>
      <c r="E106" s="29" t="s">
        <v>164</v>
      </c>
      <c r="F106" s="24">
        <f>G106+H106+I106</f>
        <v>9775</v>
      </c>
      <c r="G106" s="68">
        <v>9775</v>
      </c>
      <c r="H106" s="68"/>
      <c r="I106" s="68"/>
      <c r="J106" s="24">
        <f>K106+L106+M106</f>
        <v>0</v>
      </c>
      <c r="K106" s="24">
        <v>0</v>
      </c>
      <c r="L106" s="24">
        <v>0</v>
      </c>
      <c r="M106" s="24">
        <v>0</v>
      </c>
      <c r="N106" s="24">
        <f t="shared" ref="N106:N107" si="112">O106+P106+Q106</f>
        <v>9775</v>
      </c>
      <c r="O106" s="68">
        <v>9775</v>
      </c>
      <c r="P106" s="68"/>
      <c r="Q106" s="68"/>
      <c r="R106" s="24">
        <f t="shared" ref="R106:R107" si="113">S106+T106+U106</f>
        <v>9775</v>
      </c>
      <c r="S106" s="68">
        <v>9775</v>
      </c>
      <c r="T106" s="68"/>
      <c r="U106" s="68"/>
      <c r="V106" s="32">
        <f t="shared" si="77"/>
        <v>0</v>
      </c>
    </row>
    <row r="107" spans="1:101" ht="75" customHeight="1">
      <c r="A107" s="33"/>
      <c r="B107" s="35" t="s">
        <v>280</v>
      </c>
      <c r="C107" s="29" t="s">
        <v>210</v>
      </c>
      <c r="D107" s="30" t="s">
        <v>69</v>
      </c>
      <c r="E107" s="29" t="s">
        <v>279</v>
      </c>
      <c r="F107" s="24">
        <f t="shared" si="81"/>
        <v>441120.2</v>
      </c>
      <c r="G107" s="68">
        <v>19384.8</v>
      </c>
      <c r="H107" s="68">
        <v>368759.8</v>
      </c>
      <c r="I107" s="68">
        <v>52975.6</v>
      </c>
      <c r="J107" s="24">
        <f>K107+L107+M107</f>
        <v>60526.1</v>
      </c>
      <c r="K107" s="24">
        <v>2162.84</v>
      </c>
      <c r="L107" s="24">
        <v>52286.9</v>
      </c>
      <c r="M107" s="24">
        <v>6076.4</v>
      </c>
      <c r="N107" s="24">
        <f t="shared" si="112"/>
        <v>159529.70000000001</v>
      </c>
      <c r="O107" s="68"/>
      <c r="P107" s="68">
        <v>159529.70000000001</v>
      </c>
      <c r="Q107" s="68"/>
      <c r="R107" s="24">
        <f t="shared" si="113"/>
        <v>0</v>
      </c>
      <c r="S107" s="68"/>
      <c r="T107" s="68"/>
      <c r="U107" s="68"/>
      <c r="V107" s="32">
        <f t="shared" si="77"/>
        <v>0.13700000000000001</v>
      </c>
    </row>
    <row r="108" spans="1:101" s="57" customFormat="1" ht="21" customHeight="1">
      <c r="A108" s="16" t="s">
        <v>65</v>
      </c>
      <c r="B108" s="17" t="s">
        <v>66</v>
      </c>
      <c r="C108" s="18" t="s">
        <v>12</v>
      </c>
      <c r="D108" s="18" t="s">
        <v>12</v>
      </c>
      <c r="E108" s="18" t="s">
        <v>12</v>
      </c>
      <c r="F108" s="39">
        <f t="shared" si="81"/>
        <v>152965.6</v>
      </c>
      <c r="G108" s="39">
        <f>+G109+G112+G117</f>
        <v>23044.2</v>
      </c>
      <c r="H108" s="39">
        <f t="shared" ref="H108" si="114">+H109+H112+H117</f>
        <v>117694.5</v>
      </c>
      <c r="I108" s="39">
        <f>I109+I112+I117</f>
        <v>12226.9</v>
      </c>
      <c r="J108" s="39">
        <f>K108+L108+M108</f>
        <v>0</v>
      </c>
      <c r="K108" s="39">
        <f>K109+K112+K117</f>
        <v>0</v>
      </c>
      <c r="L108" s="39">
        <f t="shared" ref="L108:M108" si="115">L109+L112+L117</f>
        <v>0</v>
      </c>
      <c r="M108" s="39">
        <f t="shared" si="115"/>
        <v>0</v>
      </c>
      <c r="N108" s="39">
        <f t="shared" ref="N108" si="116">O108+P108+Q108</f>
        <v>309688.2</v>
      </c>
      <c r="O108" s="39">
        <f>O109+O112+O117</f>
        <v>100623</v>
      </c>
      <c r="P108" s="39">
        <f t="shared" ref="P108:Q108" si="117">P109+P112+P117</f>
        <v>205489.8</v>
      </c>
      <c r="Q108" s="39">
        <f t="shared" si="117"/>
        <v>3575.4</v>
      </c>
      <c r="R108" s="39">
        <f t="shared" ref="R108" si="118">S108+T108+U108</f>
        <v>31284.3</v>
      </c>
      <c r="S108" s="39">
        <f>S109+S112+S117</f>
        <v>0</v>
      </c>
      <c r="T108" s="39">
        <f t="shared" ref="T108:U108" si="119">T109+T112+T117</f>
        <v>31284.3</v>
      </c>
      <c r="U108" s="39">
        <f t="shared" si="119"/>
        <v>0</v>
      </c>
      <c r="V108" s="40">
        <f t="shared" si="77"/>
        <v>0</v>
      </c>
      <c r="W108" s="2"/>
      <c r="X108" s="15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  <c r="BG108" s="2"/>
      <c r="BH108" s="2"/>
      <c r="BI108" s="2"/>
      <c r="BJ108" s="2"/>
      <c r="BK108" s="2"/>
      <c r="BL108" s="2"/>
      <c r="BM108" s="2"/>
      <c r="BN108" s="2"/>
      <c r="BO108" s="2"/>
      <c r="BP108" s="2"/>
      <c r="BQ108" s="2"/>
      <c r="BR108" s="2"/>
      <c r="BS108" s="2"/>
      <c r="BT108" s="2"/>
      <c r="BU108" s="2"/>
      <c r="BV108" s="2"/>
      <c r="BW108" s="2"/>
      <c r="BX108" s="2"/>
      <c r="BY108" s="2"/>
      <c r="BZ108" s="2"/>
      <c r="CA108" s="2"/>
      <c r="CB108" s="2"/>
      <c r="CC108" s="2"/>
      <c r="CD108" s="2"/>
      <c r="CE108" s="2"/>
      <c r="CF108" s="2"/>
      <c r="CG108" s="2"/>
      <c r="CH108" s="2"/>
      <c r="CI108" s="2"/>
      <c r="CJ108" s="2"/>
      <c r="CK108" s="2"/>
      <c r="CL108" s="2"/>
      <c r="CM108" s="2"/>
      <c r="CN108" s="2"/>
      <c r="CO108" s="2"/>
      <c r="CP108" s="2"/>
      <c r="CQ108" s="2"/>
      <c r="CR108" s="2"/>
      <c r="CS108" s="2"/>
      <c r="CT108" s="2"/>
      <c r="CU108" s="2"/>
      <c r="CV108" s="2"/>
      <c r="CW108" s="2"/>
    </row>
    <row r="109" spans="1:101" ht="37.5" customHeight="1">
      <c r="A109" s="21" t="s">
        <v>67</v>
      </c>
      <c r="B109" s="42" t="s">
        <v>211</v>
      </c>
      <c r="C109" s="23" t="s">
        <v>12</v>
      </c>
      <c r="D109" s="23" t="s">
        <v>12</v>
      </c>
      <c r="E109" s="23" t="s">
        <v>12</v>
      </c>
      <c r="F109" s="24">
        <f t="shared" ref="F109:F156" si="120">G109+H109+I109</f>
        <v>26422.2</v>
      </c>
      <c r="G109" s="24">
        <f>G111</f>
        <v>422.2</v>
      </c>
      <c r="H109" s="24">
        <f t="shared" ref="H109:I109" si="121">H111</f>
        <v>26000</v>
      </c>
      <c r="I109" s="24">
        <f t="shared" si="121"/>
        <v>0</v>
      </c>
      <c r="J109" s="24">
        <f t="shared" ref="J109" si="122">K109+L109+M109</f>
        <v>0</v>
      </c>
      <c r="K109" s="24">
        <f>+K111</f>
        <v>0</v>
      </c>
      <c r="L109" s="24">
        <f>L111</f>
        <v>0</v>
      </c>
      <c r="M109" s="24">
        <f t="shared" ref="M109" si="123">+M111</f>
        <v>0</v>
      </c>
      <c r="N109" s="24">
        <f t="shared" ref="N109" si="124">O109+P109+Q109</f>
        <v>37000</v>
      </c>
      <c r="O109" s="24">
        <f>O111</f>
        <v>0</v>
      </c>
      <c r="P109" s="24">
        <f t="shared" ref="P109:Q109" si="125">P111</f>
        <v>37000</v>
      </c>
      <c r="Q109" s="24">
        <f t="shared" si="125"/>
        <v>0</v>
      </c>
      <c r="R109" s="24">
        <f t="shared" ref="R109" si="126">S109+T109+U109</f>
        <v>0</v>
      </c>
      <c r="S109" s="24">
        <f>S111</f>
        <v>0</v>
      </c>
      <c r="T109" s="24">
        <f t="shared" ref="T109:U109" si="127">T111</f>
        <v>0</v>
      </c>
      <c r="U109" s="24">
        <f t="shared" si="127"/>
        <v>0</v>
      </c>
      <c r="V109" s="32">
        <f t="shared" si="77"/>
        <v>0</v>
      </c>
    </row>
    <row r="110" spans="1:101" ht="21" customHeight="1">
      <c r="A110" s="33"/>
      <c r="B110" s="34" t="s">
        <v>14</v>
      </c>
      <c r="C110" s="27"/>
      <c r="D110" s="27"/>
      <c r="E110" s="27"/>
      <c r="F110" s="24"/>
      <c r="G110" s="24"/>
      <c r="H110" s="24"/>
      <c r="I110" s="24"/>
      <c r="J110" s="24"/>
      <c r="K110" s="24"/>
      <c r="L110" s="24"/>
      <c r="M110" s="24"/>
      <c r="N110" s="24"/>
      <c r="O110" s="24"/>
      <c r="P110" s="24"/>
      <c r="Q110" s="24"/>
      <c r="R110" s="24"/>
      <c r="S110" s="24"/>
      <c r="T110" s="24"/>
      <c r="U110" s="24"/>
      <c r="V110" s="32"/>
    </row>
    <row r="111" spans="1:101" ht="57.75" customHeight="1">
      <c r="A111" s="33"/>
      <c r="B111" s="35" t="s">
        <v>281</v>
      </c>
      <c r="C111" s="29" t="s">
        <v>250</v>
      </c>
      <c r="D111" s="30" t="s">
        <v>70</v>
      </c>
      <c r="E111" s="29" t="s">
        <v>282</v>
      </c>
      <c r="F111" s="24">
        <f t="shared" si="120"/>
        <v>26422.2</v>
      </c>
      <c r="G111" s="68">
        <v>422.2</v>
      </c>
      <c r="H111" s="68">
        <v>26000</v>
      </c>
      <c r="I111" s="24"/>
      <c r="J111" s="24">
        <f t="shared" ref="J111:J114" si="128">K111+L111+M111</f>
        <v>0</v>
      </c>
      <c r="K111" s="24"/>
      <c r="L111" s="24"/>
      <c r="M111" s="24"/>
      <c r="N111" s="24">
        <f t="shared" ref="N111:N112" si="129">O111+P111+Q111</f>
        <v>37000</v>
      </c>
      <c r="O111" s="24"/>
      <c r="P111" s="68">
        <v>37000</v>
      </c>
      <c r="Q111" s="24"/>
      <c r="R111" s="24">
        <f t="shared" ref="R111:R112" si="130">S111+T111+U111</f>
        <v>0</v>
      </c>
      <c r="S111" s="24"/>
      <c r="T111" s="68"/>
      <c r="U111" s="68"/>
      <c r="V111" s="32">
        <f t="shared" si="77"/>
        <v>0</v>
      </c>
    </row>
    <row r="112" spans="1:101" s="6" customFormat="1" ht="21" customHeight="1">
      <c r="A112" s="21" t="s">
        <v>68</v>
      </c>
      <c r="B112" s="42" t="s">
        <v>122</v>
      </c>
      <c r="C112" s="54" t="s">
        <v>12</v>
      </c>
      <c r="D112" s="7" t="s">
        <v>12</v>
      </c>
      <c r="E112" s="54" t="s">
        <v>12</v>
      </c>
      <c r="F112" s="24">
        <f t="shared" si="120"/>
        <v>116562.3</v>
      </c>
      <c r="G112" s="24">
        <f>G115+G114+G116</f>
        <v>22622</v>
      </c>
      <c r="H112" s="24">
        <f>H115+H114+H116</f>
        <v>81713.399999999994</v>
      </c>
      <c r="I112" s="24">
        <f>I115+I114+I116</f>
        <v>12226.9</v>
      </c>
      <c r="J112" s="24">
        <f>K112+L112+M112</f>
        <v>0</v>
      </c>
      <c r="K112" s="24">
        <f>K115+K114+K116</f>
        <v>0</v>
      </c>
      <c r="L112" s="24">
        <f t="shared" ref="L112:M112" si="131">L115+L114+L116</f>
        <v>0</v>
      </c>
      <c r="M112" s="24">
        <f t="shared" si="131"/>
        <v>0</v>
      </c>
      <c r="N112" s="24">
        <f t="shared" si="129"/>
        <v>247103</v>
      </c>
      <c r="O112" s="24">
        <f>O115+O114+O116</f>
        <v>100623</v>
      </c>
      <c r="P112" s="24">
        <f t="shared" ref="P112:Q112" si="132">P115+P114+P116</f>
        <v>142904.6</v>
      </c>
      <c r="Q112" s="24">
        <f t="shared" si="132"/>
        <v>3575.4</v>
      </c>
      <c r="R112" s="24">
        <f t="shared" si="130"/>
        <v>0</v>
      </c>
      <c r="S112" s="24">
        <f>S115+S114+S116</f>
        <v>0</v>
      </c>
      <c r="T112" s="24">
        <f t="shared" ref="T112:U112" si="133">T115+T114+T116</f>
        <v>0</v>
      </c>
      <c r="U112" s="24">
        <f t="shared" si="133"/>
        <v>0</v>
      </c>
      <c r="V112" s="32">
        <f t="shared" si="77"/>
        <v>0</v>
      </c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  <c r="BE112" s="2"/>
      <c r="BF112" s="2"/>
      <c r="BG112" s="2"/>
      <c r="BH112" s="2"/>
      <c r="BI112" s="2"/>
      <c r="BJ112" s="2"/>
      <c r="BK112" s="2"/>
      <c r="BL112" s="2"/>
      <c r="BM112" s="2"/>
      <c r="BN112" s="2"/>
      <c r="BO112" s="2"/>
      <c r="BP112" s="2"/>
      <c r="BQ112" s="2"/>
      <c r="BR112" s="2"/>
      <c r="BS112" s="2"/>
      <c r="BT112" s="2"/>
      <c r="BU112" s="2"/>
      <c r="BV112" s="2"/>
      <c r="BW112" s="2"/>
      <c r="BX112" s="2"/>
      <c r="BY112" s="2"/>
      <c r="BZ112" s="2"/>
      <c r="CA112" s="2"/>
      <c r="CB112" s="2"/>
      <c r="CC112" s="2"/>
      <c r="CD112" s="2"/>
      <c r="CE112" s="2"/>
      <c r="CF112" s="2"/>
      <c r="CG112" s="2"/>
      <c r="CH112" s="2"/>
      <c r="CI112" s="2"/>
      <c r="CJ112" s="2"/>
      <c r="CK112" s="2"/>
      <c r="CL112" s="2"/>
      <c r="CM112" s="2"/>
      <c r="CN112" s="2"/>
      <c r="CO112" s="2"/>
      <c r="CP112" s="2"/>
      <c r="CQ112" s="2"/>
      <c r="CR112" s="2"/>
      <c r="CS112" s="2"/>
      <c r="CT112" s="2"/>
      <c r="CU112" s="2"/>
      <c r="CV112" s="2"/>
      <c r="CW112" s="2"/>
    </row>
    <row r="113" spans="1:101" ht="21" customHeight="1">
      <c r="A113" s="33"/>
      <c r="B113" s="34" t="s">
        <v>14</v>
      </c>
      <c r="C113" s="27"/>
      <c r="D113" s="36"/>
      <c r="E113" s="27"/>
      <c r="F113" s="24"/>
      <c r="G113" s="24"/>
      <c r="H113" s="24"/>
      <c r="I113" s="24"/>
      <c r="J113" s="24"/>
      <c r="K113" s="24"/>
      <c r="L113" s="24"/>
      <c r="M113" s="24"/>
      <c r="N113" s="24"/>
      <c r="O113" s="24"/>
      <c r="P113" s="24"/>
      <c r="Q113" s="24"/>
      <c r="R113" s="24"/>
      <c r="S113" s="24"/>
      <c r="T113" s="24"/>
      <c r="U113" s="24"/>
      <c r="V113" s="32"/>
    </row>
    <row r="114" spans="1:101" ht="93" customHeight="1">
      <c r="A114" s="33"/>
      <c r="B114" s="53" t="s">
        <v>283</v>
      </c>
      <c r="C114" s="27" t="s">
        <v>250</v>
      </c>
      <c r="D114" s="36" t="s">
        <v>70</v>
      </c>
      <c r="E114" s="29" t="s">
        <v>284</v>
      </c>
      <c r="F114" s="24">
        <f t="shared" si="120"/>
        <v>8156.9</v>
      </c>
      <c r="G114" s="68">
        <v>0</v>
      </c>
      <c r="H114" s="24"/>
      <c r="I114" s="24">
        <v>8156.9</v>
      </c>
      <c r="J114" s="24">
        <f t="shared" si="128"/>
        <v>0</v>
      </c>
      <c r="K114" s="24"/>
      <c r="L114" s="24"/>
      <c r="M114" s="24"/>
      <c r="N114" s="24">
        <f t="shared" ref="N114:N122" si="134">O114+P114+Q114</f>
        <v>0</v>
      </c>
      <c r="O114" s="68">
        <v>0</v>
      </c>
      <c r="P114" s="24"/>
      <c r="Q114" s="24"/>
      <c r="R114" s="24">
        <f t="shared" ref="R114:R122" si="135">S114+T114+U114</f>
        <v>0</v>
      </c>
      <c r="S114" s="24"/>
      <c r="T114" s="24"/>
      <c r="U114" s="24"/>
      <c r="V114" s="32">
        <f t="shared" si="77"/>
        <v>0</v>
      </c>
    </row>
    <row r="115" spans="1:101" ht="100.5" customHeight="1">
      <c r="A115" s="33"/>
      <c r="B115" s="35" t="s">
        <v>123</v>
      </c>
      <c r="C115" s="29" t="s">
        <v>250</v>
      </c>
      <c r="D115" s="30" t="s">
        <v>70</v>
      </c>
      <c r="E115" s="29" t="s">
        <v>249</v>
      </c>
      <c r="F115" s="24">
        <f t="shared" si="120"/>
        <v>97993.4</v>
      </c>
      <c r="G115" s="68">
        <v>12210</v>
      </c>
      <c r="H115" s="68">
        <v>81713.399999999994</v>
      </c>
      <c r="I115" s="68">
        <v>4070</v>
      </c>
      <c r="J115" s="24">
        <f t="shared" ref="J115:J126" si="136">K115+L115+M115</f>
        <v>0</v>
      </c>
      <c r="K115" s="68"/>
      <c r="L115" s="68"/>
      <c r="M115" s="68"/>
      <c r="N115" s="24">
        <f t="shared" si="134"/>
        <v>167833.60000000001</v>
      </c>
      <c r="O115" s="68">
        <v>21353.599999999999</v>
      </c>
      <c r="P115" s="68">
        <v>142904.6</v>
      </c>
      <c r="Q115" s="68">
        <v>3575.4</v>
      </c>
      <c r="R115" s="24">
        <f t="shared" si="135"/>
        <v>0</v>
      </c>
      <c r="S115" s="68"/>
      <c r="T115" s="68"/>
      <c r="U115" s="68"/>
      <c r="V115" s="32">
        <f t="shared" si="77"/>
        <v>0</v>
      </c>
    </row>
    <row r="116" spans="1:101" ht="94.5" customHeight="1">
      <c r="A116" s="33"/>
      <c r="B116" s="35" t="s">
        <v>348</v>
      </c>
      <c r="C116" s="29" t="s">
        <v>250</v>
      </c>
      <c r="D116" s="30" t="s">
        <v>70</v>
      </c>
      <c r="E116" s="29" t="s">
        <v>347</v>
      </c>
      <c r="F116" s="24">
        <f t="shared" si="120"/>
        <v>10412</v>
      </c>
      <c r="G116" s="68">
        <v>10412</v>
      </c>
      <c r="H116" s="68"/>
      <c r="I116" s="68"/>
      <c r="J116" s="24">
        <f t="shared" si="136"/>
        <v>0</v>
      </c>
      <c r="K116" s="68"/>
      <c r="L116" s="68"/>
      <c r="M116" s="68"/>
      <c r="N116" s="24">
        <f t="shared" si="134"/>
        <v>79269.399999999994</v>
      </c>
      <c r="O116" s="68">
        <v>79269.399999999994</v>
      </c>
      <c r="P116" s="68"/>
      <c r="Q116" s="68"/>
      <c r="R116" s="24">
        <f t="shared" si="135"/>
        <v>0</v>
      </c>
      <c r="S116" s="68"/>
      <c r="T116" s="68"/>
      <c r="U116" s="68"/>
      <c r="V116" s="32"/>
    </row>
    <row r="117" spans="1:101" ht="39.75" customHeight="1">
      <c r="A117" s="33" t="s">
        <v>307</v>
      </c>
      <c r="B117" s="42" t="s">
        <v>308</v>
      </c>
      <c r="C117" s="29"/>
      <c r="D117" s="30"/>
      <c r="E117" s="29"/>
      <c r="F117" s="24">
        <f t="shared" ref="F117" si="137">G117+H117+I117</f>
        <v>9981.1</v>
      </c>
      <c r="G117" s="24">
        <f>G120+G119</f>
        <v>0</v>
      </c>
      <c r="H117" s="24">
        <f t="shared" ref="H117" si="138">H120+H119</f>
        <v>9981.1</v>
      </c>
      <c r="I117" s="24">
        <f>I120+I119</f>
        <v>0</v>
      </c>
      <c r="J117" s="24">
        <f t="shared" si="136"/>
        <v>0</v>
      </c>
      <c r="K117" s="24">
        <f>K119+K120</f>
        <v>0</v>
      </c>
      <c r="L117" s="24">
        <f t="shared" ref="L117:M117" si="139">L119+L120</f>
        <v>0</v>
      </c>
      <c r="M117" s="24">
        <f t="shared" si="139"/>
        <v>0</v>
      </c>
      <c r="N117" s="24">
        <f t="shared" si="134"/>
        <v>25585.200000000001</v>
      </c>
      <c r="O117" s="24">
        <f>O120+O119</f>
        <v>0</v>
      </c>
      <c r="P117" s="24">
        <f t="shared" ref="P117:Q117" si="140">P120+P119</f>
        <v>25585.200000000001</v>
      </c>
      <c r="Q117" s="24">
        <f t="shared" si="140"/>
        <v>0</v>
      </c>
      <c r="R117" s="24">
        <f t="shared" si="135"/>
        <v>31284.3</v>
      </c>
      <c r="S117" s="24">
        <f>S120+S119</f>
        <v>0</v>
      </c>
      <c r="T117" s="24">
        <f t="shared" ref="T117:U117" si="141">T120+T119</f>
        <v>31284.3</v>
      </c>
      <c r="U117" s="24">
        <f t="shared" si="141"/>
        <v>0</v>
      </c>
      <c r="V117" s="32">
        <f t="shared" si="77"/>
        <v>0</v>
      </c>
    </row>
    <row r="118" spans="1:101" ht="21" customHeight="1">
      <c r="A118" s="33"/>
      <c r="B118" s="34" t="s">
        <v>14</v>
      </c>
      <c r="C118" s="29"/>
      <c r="D118" s="30"/>
      <c r="E118" s="29"/>
      <c r="F118" s="24"/>
      <c r="G118" s="68"/>
      <c r="H118" s="68"/>
      <c r="I118" s="68"/>
      <c r="J118" s="24"/>
      <c r="K118" s="68"/>
      <c r="L118" s="68"/>
      <c r="M118" s="68"/>
      <c r="N118" s="24"/>
      <c r="O118" s="68"/>
      <c r="P118" s="68"/>
      <c r="Q118" s="68"/>
      <c r="R118" s="24"/>
      <c r="S118" s="68"/>
      <c r="T118" s="68"/>
      <c r="U118" s="68"/>
      <c r="V118" s="32"/>
    </row>
    <row r="119" spans="1:101" ht="55.5" customHeight="1">
      <c r="A119" s="33"/>
      <c r="B119" s="35" t="s">
        <v>311</v>
      </c>
      <c r="C119" s="29" t="s">
        <v>313</v>
      </c>
      <c r="D119" s="30" t="s">
        <v>314</v>
      </c>
      <c r="E119" s="29" t="s">
        <v>309</v>
      </c>
      <c r="F119" s="24">
        <f t="shared" si="120"/>
        <v>4596.7</v>
      </c>
      <c r="G119" s="68"/>
      <c r="H119" s="68">
        <v>4596.7</v>
      </c>
      <c r="I119" s="68"/>
      <c r="J119" s="24">
        <f t="shared" si="136"/>
        <v>0</v>
      </c>
      <c r="K119" s="68"/>
      <c r="L119" s="68"/>
      <c r="M119" s="68"/>
      <c r="N119" s="24">
        <f t="shared" ref="N119:N120" si="142">O119+P119+Q119</f>
        <v>4411.2</v>
      </c>
      <c r="O119" s="68"/>
      <c r="P119" s="68">
        <v>4411.2</v>
      </c>
      <c r="Q119" s="68"/>
      <c r="R119" s="24">
        <f t="shared" ref="R119:R120" si="143">S119+T119+U119</f>
        <v>4404.2</v>
      </c>
      <c r="S119" s="68"/>
      <c r="T119" s="68">
        <v>4404.2</v>
      </c>
      <c r="U119" s="68"/>
      <c r="V119" s="32">
        <f t="shared" si="77"/>
        <v>0</v>
      </c>
    </row>
    <row r="120" spans="1:101" ht="56.25" customHeight="1">
      <c r="A120" s="33"/>
      <c r="B120" s="35" t="s">
        <v>312</v>
      </c>
      <c r="C120" s="29" t="s">
        <v>313</v>
      </c>
      <c r="D120" s="30" t="s">
        <v>314</v>
      </c>
      <c r="E120" s="29" t="s">
        <v>310</v>
      </c>
      <c r="F120" s="24">
        <f t="shared" si="120"/>
        <v>5384.4</v>
      </c>
      <c r="G120" s="68"/>
      <c r="H120" s="68">
        <v>5384.4</v>
      </c>
      <c r="I120" s="68"/>
      <c r="J120" s="24">
        <f t="shared" si="136"/>
        <v>0</v>
      </c>
      <c r="K120" s="68"/>
      <c r="L120" s="68"/>
      <c r="M120" s="68"/>
      <c r="N120" s="24">
        <f t="shared" si="142"/>
        <v>21174</v>
      </c>
      <c r="O120" s="68"/>
      <c r="P120" s="68">
        <v>21174</v>
      </c>
      <c r="Q120" s="68"/>
      <c r="R120" s="24">
        <f t="shared" si="143"/>
        <v>26880.1</v>
      </c>
      <c r="S120" s="68"/>
      <c r="T120" s="68">
        <v>26880.1</v>
      </c>
      <c r="U120" s="68"/>
      <c r="V120" s="32">
        <f t="shared" si="77"/>
        <v>0</v>
      </c>
    </row>
    <row r="121" spans="1:101" s="57" customFormat="1" ht="39" customHeight="1">
      <c r="A121" s="16" t="s">
        <v>71</v>
      </c>
      <c r="B121" s="52" t="s">
        <v>240</v>
      </c>
      <c r="C121" s="18" t="s">
        <v>12</v>
      </c>
      <c r="D121" s="18" t="s">
        <v>12</v>
      </c>
      <c r="E121" s="18" t="s">
        <v>12</v>
      </c>
      <c r="F121" s="39">
        <f t="shared" si="120"/>
        <v>7908265.4000000004</v>
      </c>
      <c r="G121" s="39">
        <f>G122+G131+G127</f>
        <v>4118448.6</v>
      </c>
      <c r="H121" s="39">
        <f>H122+H131+H127</f>
        <v>3408871.3</v>
      </c>
      <c r="I121" s="39">
        <f>I122+I131+I127</f>
        <v>380945.5</v>
      </c>
      <c r="J121" s="39">
        <f t="shared" si="136"/>
        <v>1910552.4</v>
      </c>
      <c r="K121" s="39">
        <f>K122+K131+K127</f>
        <v>764079.2</v>
      </c>
      <c r="L121" s="39">
        <f>L122+L131+L127</f>
        <v>877583.3</v>
      </c>
      <c r="M121" s="39">
        <f>M122+M131+M127</f>
        <v>268889.90000000002</v>
      </c>
      <c r="N121" s="39">
        <f t="shared" si="134"/>
        <v>7531191.7999999998</v>
      </c>
      <c r="O121" s="39">
        <f>O122+O131+O127</f>
        <v>3169722.5</v>
      </c>
      <c r="P121" s="39">
        <f>P122+P131+P127</f>
        <v>4088469.3</v>
      </c>
      <c r="Q121" s="39">
        <f>Q122+Q131+Q127</f>
        <v>273000</v>
      </c>
      <c r="R121" s="39">
        <f t="shared" si="135"/>
        <v>4838849.4000000004</v>
      </c>
      <c r="S121" s="39">
        <f>S122+S131+S127</f>
        <v>1872152.5</v>
      </c>
      <c r="T121" s="39">
        <f>T122+T131+T127</f>
        <v>2693696.9</v>
      </c>
      <c r="U121" s="39">
        <f>U122+U131+U127</f>
        <v>273000</v>
      </c>
      <c r="V121" s="40">
        <f t="shared" si="77"/>
        <v>0.24199999999999999</v>
      </c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  <c r="AY121" s="2"/>
      <c r="AZ121" s="2"/>
      <c r="BA121" s="2"/>
      <c r="BB121" s="2"/>
      <c r="BC121" s="2"/>
      <c r="BD121" s="2"/>
      <c r="BE121" s="2"/>
      <c r="BF121" s="2"/>
      <c r="BG121" s="2"/>
      <c r="BH121" s="2"/>
      <c r="BI121" s="2"/>
      <c r="BJ121" s="2"/>
      <c r="BK121" s="2"/>
      <c r="BL121" s="2"/>
      <c r="BM121" s="2"/>
      <c r="BN121" s="2"/>
      <c r="BO121" s="2"/>
      <c r="BP121" s="2"/>
      <c r="BQ121" s="2"/>
      <c r="BR121" s="2"/>
      <c r="BS121" s="2"/>
      <c r="BT121" s="2"/>
      <c r="BU121" s="2"/>
      <c r="BV121" s="2"/>
      <c r="BW121" s="2"/>
      <c r="BX121" s="2"/>
      <c r="BY121" s="2"/>
      <c r="BZ121" s="2"/>
      <c r="CA121" s="2"/>
      <c r="CB121" s="2"/>
      <c r="CC121" s="2"/>
      <c r="CD121" s="2"/>
      <c r="CE121" s="2"/>
      <c r="CF121" s="2"/>
      <c r="CG121" s="2"/>
      <c r="CH121" s="2"/>
      <c r="CI121" s="2"/>
      <c r="CJ121" s="2"/>
      <c r="CK121" s="2"/>
      <c r="CL121" s="2"/>
      <c r="CM121" s="2"/>
      <c r="CN121" s="2"/>
      <c r="CO121" s="2"/>
      <c r="CP121" s="2"/>
      <c r="CQ121" s="2"/>
      <c r="CR121" s="2"/>
      <c r="CS121" s="2"/>
      <c r="CT121" s="2"/>
      <c r="CU121" s="2"/>
      <c r="CV121" s="2"/>
      <c r="CW121" s="2"/>
    </row>
    <row r="122" spans="1:101" ht="48.75" customHeight="1">
      <c r="A122" s="8" t="s">
        <v>73</v>
      </c>
      <c r="B122" s="22" t="s">
        <v>215</v>
      </c>
      <c r="C122" s="50" t="s">
        <v>12</v>
      </c>
      <c r="D122" s="50" t="s">
        <v>12</v>
      </c>
      <c r="E122" s="50" t="s">
        <v>12</v>
      </c>
      <c r="F122" s="24">
        <f t="shared" si="120"/>
        <v>7400187.5999999996</v>
      </c>
      <c r="G122" s="24">
        <f>SUM(G124:G126)</f>
        <v>3689549.6</v>
      </c>
      <c r="H122" s="24">
        <f>SUM(H124:H126)</f>
        <v>3329692.5</v>
      </c>
      <c r="I122" s="24">
        <f>SUM(I124:I126)</f>
        <v>380945.5</v>
      </c>
      <c r="J122" s="24">
        <f>K122+L122+M122</f>
        <v>1890834.6</v>
      </c>
      <c r="K122" s="24">
        <f>SUM(K125:K126)</f>
        <v>762315.1</v>
      </c>
      <c r="L122" s="24">
        <f>SUM(L124:L126)</f>
        <v>859629.6</v>
      </c>
      <c r="M122" s="24">
        <f>SUM(M125:M126)</f>
        <v>268889.90000000002</v>
      </c>
      <c r="N122" s="24">
        <f t="shared" si="134"/>
        <v>7184858</v>
      </c>
      <c r="O122" s="24">
        <f>SUM(O124:O126)</f>
        <v>2874587.8</v>
      </c>
      <c r="P122" s="24">
        <f>SUM(P124:P126)</f>
        <v>4037270.2</v>
      </c>
      <c r="Q122" s="24">
        <f t="shared" ref="Q122" si="144">SUM(Q124:Q126)</f>
        <v>273000</v>
      </c>
      <c r="R122" s="24">
        <f t="shared" si="135"/>
        <v>4612780.8</v>
      </c>
      <c r="S122" s="24">
        <f>SUM(S124:S126)</f>
        <v>1691152.5</v>
      </c>
      <c r="T122" s="24">
        <f t="shared" ref="T122:U122" si="145">SUM(T124:T126)</f>
        <v>2648628.2999999998</v>
      </c>
      <c r="U122" s="24">
        <f t="shared" si="145"/>
        <v>273000</v>
      </c>
      <c r="V122" s="32">
        <f t="shared" si="77"/>
        <v>0.25600000000000001</v>
      </c>
    </row>
    <row r="123" spans="1:101" ht="18.75">
      <c r="A123" s="11"/>
      <c r="B123" s="26" t="s">
        <v>14</v>
      </c>
      <c r="C123" s="49"/>
      <c r="D123" s="49"/>
      <c r="E123" s="49"/>
      <c r="F123" s="24"/>
      <c r="G123" s="24"/>
      <c r="H123" s="24"/>
      <c r="I123" s="24"/>
      <c r="J123" s="24"/>
      <c r="K123" s="24"/>
      <c r="L123" s="24"/>
      <c r="M123" s="24"/>
      <c r="N123" s="24"/>
      <c r="O123" s="24"/>
      <c r="P123" s="24"/>
      <c r="Q123" s="24"/>
      <c r="R123" s="24"/>
      <c r="S123" s="24"/>
      <c r="T123" s="24"/>
      <c r="U123" s="24"/>
      <c r="V123" s="32"/>
    </row>
    <row r="124" spans="1:101" ht="102.75" customHeight="1">
      <c r="A124" s="11"/>
      <c r="B124" s="26" t="s">
        <v>315</v>
      </c>
      <c r="C124" s="49" t="s">
        <v>214</v>
      </c>
      <c r="D124" s="85" t="s">
        <v>74</v>
      </c>
      <c r="E124" s="84" t="s">
        <v>316</v>
      </c>
      <c r="F124" s="24">
        <f t="shared" si="120"/>
        <v>684615</v>
      </c>
      <c r="G124" s="68">
        <v>0</v>
      </c>
      <c r="H124" s="68">
        <v>684615</v>
      </c>
      <c r="I124" s="24"/>
      <c r="J124" s="24"/>
      <c r="K124" s="24"/>
      <c r="L124" s="24">
        <v>272110.08000000002</v>
      </c>
      <c r="M124" s="24"/>
      <c r="N124" s="24">
        <f t="shared" ref="N124:N126" si="146">O124+P124+Q124</f>
        <v>0</v>
      </c>
      <c r="O124" s="24"/>
      <c r="P124" s="24"/>
      <c r="Q124" s="24"/>
      <c r="R124" s="24"/>
      <c r="S124" s="24"/>
      <c r="T124" s="24"/>
      <c r="U124" s="24"/>
      <c r="V124" s="32">
        <f t="shared" si="77"/>
        <v>0</v>
      </c>
    </row>
    <row r="125" spans="1:101" ht="108" customHeight="1">
      <c r="A125" s="33"/>
      <c r="B125" s="35" t="s">
        <v>185</v>
      </c>
      <c r="C125" s="30" t="s">
        <v>214</v>
      </c>
      <c r="D125" s="30" t="s">
        <v>74</v>
      </c>
      <c r="E125" s="29" t="s">
        <v>121</v>
      </c>
      <c r="F125" s="24">
        <f t="shared" si="120"/>
        <v>1087692.3</v>
      </c>
      <c r="G125" s="68">
        <v>707000</v>
      </c>
      <c r="H125" s="68"/>
      <c r="I125" s="24">
        <v>380692.3</v>
      </c>
      <c r="J125" s="24">
        <f t="shared" si="136"/>
        <v>268855.90000000002</v>
      </c>
      <c r="K125" s="24"/>
      <c r="L125" s="24"/>
      <c r="M125" s="24">
        <v>268855.90000000002</v>
      </c>
      <c r="N125" s="24">
        <f t="shared" si="146"/>
        <v>367015</v>
      </c>
      <c r="O125" s="68">
        <v>94015</v>
      </c>
      <c r="P125" s="68"/>
      <c r="Q125" s="24">
        <v>273000</v>
      </c>
      <c r="R125" s="24">
        <f t="shared" ref="R125:R126" si="147">S125+T125+U125</f>
        <v>367015</v>
      </c>
      <c r="S125" s="24">
        <v>94015</v>
      </c>
      <c r="T125" s="24"/>
      <c r="U125" s="24">
        <v>273000</v>
      </c>
      <c r="V125" s="32">
        <f t="shared" si="77"/>
        <v>0.247</v>
      </c>
    </row>
    <row r="126" spans="1:101" ht="105" customHeight="1">
      <c r="A126" s="33"/>
      <c r="B126" s="35" t="s">
        <v>212</v>
      </c>
      <c r="C126" s="30" t="s">
        <v>214</v>
      </c>
      <c r="D126" s="30" t="s">
        <v>74</v>
      </c>
      <c r="E126" s="29" t="s">
        <v>213</v>
      </c>
      <c r="F126" s="24">
        <f t="shared" si="120"/>
        <v>5627880.2999999998</v>
      </c>
      <c r="G126" s="68">
        <v>2982549.59</v>
      </c>
      <c r="H126" s="68">
        <v>2645077.5</v>
      </c>
      <c r="I126" s="24">
        <v>253.2</v>
      </c>
      <c r="J126" s="24">
        <f t="shared" si="136"/>
        <v>1349868.6</v>
      </c>
      <c r="K126" s="24">
        <v>762315.11</v>
      </c>
      <c r="L126" s="24">
        <v>587519.52</v>
      </c>
      <c r="M126" s="24">
        <v>34</v>
      </c>
      <c r="N126" s="24">
        <f t="shared" si="146"/>
        <v>6817843</v>
      </c>
      <c r="O126" s="68">
        <v>2780572.8</v>
      </c>
      <c r="P126" s="68">
        <v>4037270.2</v>
      </c>
      <c r="Q126" s="24"/>
      <c r="R126" s="24">
        <f t="shared" si="147"/>
        <v>4245765.8</v>
      </c>
      <c r="S126" s="24">
        <v>1597137.5</v>
      </c>
      <c r="T126" s="24">
        <v>2648628.2999999998</v>
      </c>
      <c r="U126" s="24"/>
      <c r="V126" s="32">
        <f t="shared" si="77"/>
        <v>0.24</v>
      </c>
    </row>
    <row r="127" spans="1:101" ht="36.75" customHeight="1">
      <c r="A127" s="8" t="s">
        <v>136</v>
      </c>
      <c r="B127" s="22" t="s">
        <v>216</v>
      </c>
      <c r="C127" s="31" t="s">
        <v>12</v>
      </c>
      <c r="D127" s="31" t="s">
        <v>12</v>
      </c>
      <c r="E127" s="31" t="s">
        <v>12</v>
      </c>
      <c r="F127" s="24">
        <f t="shared" si="120"/>
        <v>275017.40000000002</v>
      </c>
      <c r="G127" s="24">
        <f>SUM(G129:G130)</f>
        <v>195838.6</v>
      </c>
      <c r="H127" s="24">
        <f t="shared" ref="H127:M127" si="148">SUM(H129:H130)</f>
        <v>79178.8</v>
      </c>
      <c r="I127" s="24">
        <f t="shared" si="148"/>
        <v>0</v>
      </c>
      <c r="J127" s="24">
        <f t="shared" si="148"/>
        <v>1727.9</v>
      </c>
      <c r="K127" s="24">
        <f t="shared" si="148"/>
        <v>1727.9</v>
      </c>
      <c r="L127" s="24">
        <f t="shared" si="148"/>
        <v>17953.7</v>
      </c>
      <c r="M127" s="24">
        <f t="shared" si="148"/>
        <v>0</v>
      </c>
      <c r="N127" s="24">
        <f t="shared" ref="N127" si="149">O127+P127+Q127</f>
        <v>171953.8</v>
      </c>
      <c r="O127" s="24">
        <f>SUM(O129:O130)</f>
        <v>120754.7</v>
      </c>
      <c r="P127" s="24">
        <f t="shared" ref="P127:Q127" si="150">SUM(P129:P130)</f>
        <v>51199.1</v>
      </c>
      <c r="Q127" s="24">
        <f t="shared" si="150"/>
        <v>0</v>
      </c>
      <c r="R127" s="24">
        <f t="shared" ref="R127" si="151">S127+T127+U127</f>
        <v>45068.6</v>
      </c>
      <c r="S127" s="24">
        <f>SUM(S129:S130)</f>
        <v>0</v>
      </c>
      <c r="T127" s="24">
        <f t="shared" ref="T127:U127" si="152">SUM(T129:T130)</f>
        <v>45068.6</v>
      </c>
      <c r="U127" s="24">
        <f t="shared" si="152"/>
        <v>0</v>
      </c>
      <c r="V127" s="32">
        <f t="shared" si="77"/>
        <v>6.0000000000000001E-3</v>
      </c>
    </row>
    <row r="128" spans="1:101" ht="18.75">
      <c r="A128" s="11"/>
      <c r="B128" s="26" t="s">
        <v>14</v>
      </c>
      <c r="C128" s="49"/>
      <c r="D128" s="49"/>
      <c r="E128" s="49"/>
      <c r="F128" s="24"/>
      <c r="G128" s="68"/>
      <c r="H128" s="68"/>
      <c r="I128" s="68"/>
      <c r="J128" s="24"/>
      <c r="K128" s="68"/>
      <c r="L128" s="68"/>
      <c r="M128" s="68"/>
      <c r="N128" s="24"/>
      <c r="O128" s="68"/>
      <c r="P128" s="68"/>
      <c r="Q128" s="68"/>
      <c r="R128" s="24"/>
      <c r="S128" s="68"/>
      <c r="T128" s="68"/>
      <c r="U128" s="68"/>
      <c r="V128" s="32"/>
    </row>
    <row r="129" spans="1:101" ht="120.75" customHeight="1">
      <c r="A129" s="11"/>
      <c r="B129" s="56" t="s">
        <v>317</v>
      </c>
      <c r="C129" s="84" t="s">
        <v>214</v>
      </c>
      <c r="D129" s="87" t="s">
        <v>74</v>
      </c>
      <c r="E129" s="84" t="s">
        <v>318</v>
      </c>
      <c r="F129" s="24">
        <f t="shared" si="120"/>
        <v>79178.8</v>
      </c>
      <c r="G129" s="68"/>
      <c r="H129" s="68">
        <v>79178.8</v>
      </c>
      <c r="I129" s="68"/>
      <c r="J129" s="24"/>
      <c r="K129" s="68"/>
      <c r="L129" s="68">
        <v>17953.7</v>
      </c>
      <c r="M129" s="68"/>
      <c r="N129" s="24">
        <f t="shared" ref="N129:N131" si="153">O129+P129+Q129</f>
        <v>51199.1</v>
      </c>
      <c r="O129" s="68"/>
      <c r="P129" s="68">
        <v>51199.1</v>
      </c>
      <c r="Q129" s="68"/>
      <c r="R129" s="24">
        <f t="shared" ref="R129:R131" si="154">S129+T129+U129</f>
        <v>45068.6</v>
      </c>
      <c r="S129" s="68"/>
      <c r="T129" s="68">
        <v>45068.6</v>
      </c>
      <c r="U129" s="68"/>
      <c r="V129" s="32">
        <f t="shared" si="77"/>
        <v>0</v>
      </c>
    </row>
    <row r="130" spans="1:101" ht="99.75" customHeight="1">
      <c r="A130" s="33"/>
      <c r="B130" s="35" t="s">
        <v>185</v>
      </c>
      <c r="C130" s="29" t="s">
        <v>214</v>
      </c>
      <c r="D130" s="30" t="s">
        <v>74</v>
      </c>
      <c r="E130" s="29" t="s">
        <v>163</v>
      </c>
      <c r="F130" s="24">
        <f t="shared" si="120"/>
        <v>195838.6</v>
      </c>
      <c r="G130" s="68">
        <v>195838.59</v>
      </c>
      <c r="H130" s="68"/>
      <c r="I130" s="68"/>
      <c r="J130" s="24">
        <f t="shared" ref="J130:J131" si="155">K130+L130+M130</f>
        <v>1727.9</v>
      </c>
      <c r="K130" s="68">
        <v>1727.85</v>
      </c>
      <c r="L130" s="68"/>
      <c r="M130" s="68"/>
      <c r="N130" s="24">
        <f t="shared" si="153"/>
        <v>120754.7</v>
      </c>
      <c r="O130" s="68">
        <v>120754.7</v>
      </c>
      <c r="P130" s="68"/>
      <c r="Q130" s="68"/>
      <c r="R130" s="24">
        <f t="shared" si="154"/>
        <v>0</v>
      </c>
      <c r="S130" s="68"/>
      <c r="T130" s="68"/>
      <c r="U130" s="68"/>
      <c r="V130" s="32">
        <f t="shared" si="77"/>
        <v>8.9999999999999993E-3</v>
      </c>
    </row>
    <row r="131" spans="1:101" s="6" customFormat="1" ht="38.25" customHeight="1">
      <c r="A131" s="21" t="s">
        <v>140</v>
      </c>
      <c r="B131" s="42" t="s">
        <v>217</v>
      </c>
      <c r="C131" s="23" t="s">
        <v>12</v>
      </c>
      <c r="D131" s="23" t="s">
        <v>12</v>
      </c>
      <c r="E131" s="23" t="s">
        <v>12</v>
      </c>
      <c r="F131" s="24">
        <f t="shared" si="120"/>
        <v>233060.4</v>
      </c>
      <c r="G131" s="24">
        <f>SUM(G133:G136)</f>
        <v>233060.4</v>
      </c>
      <c r="H131" s="24">
        <f t="shared" ref="H131:I131" si="156">SUM(H133:H136)</f>
        <v>0</v>
      </c>
      <c r="I131" s="24">
        <f t="shared" si="156"/>
        <v>0</v>
      </c>
      <c r="J131" s="24">
        <f t="shared" si="155"/>
        <v>36.200000000000003</v>
      </c>
      <c r="K131" s="24">
        <f>SUM(K134:K136)</f>
        <v>36.200000000000003</v>
      </c>
      <c r="L131" s="24">
        <f>SUM(L134:L136)</f>
        <v>0</v>
      </c>
      <c r="M131" s="24">
        <f>SUM(M134:M136)</f>
        <v>0</v>
      </c>
      <c r="N131" s="24">
        <f t="shared" si="153"/>
        <v>174380</v>
      </c>
      <c r="O131" s="24">
        <f>SUM(O133:O136)</f>
        <v>174380</v>
      </c>
      <c r="P131" s="24">
        <f t="shared" ref="P131:Q131" si="157">SUM(P133:P136)</f>
        <v>0</v>
      </c>
      <c r="Q131" s="24">
        <f t="shared" si="157"/>
        <v>0</v>
      </c>
      <c r="R131" s="24">
        <f t="shared" si="154"/>
        <v>181000</v>
      </c>
      <c r="S131" s="24">
        <f>SUM(S133:S136)</f>
        <v>181000</v>
      </c>
      <c r="T131" s="24">
        <f t="shared" ref="T131:U131" si="158">SUM(T133:T136)</f>
        <v>0</v>
      </c>
      <c r="U131" s="24">
        <f t="shared" si="158"/>
        <v>0</v>
      </c>
      <c r="V131" s="32">
        <f t="shared" si="77"/>
        <v>0</v>
      </c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  <c r="AY131" s="2"/>
      <c r="AZ131" s="2"/>
      <c r="BA131" s="2"/>
      <c r="BB131" s="2"/>
      <c r="BC131" s="2"/>
      <c r="BD131" s="2"/>
      <c r="BE131" s="2"/>
      <c r="BF131" s="2"/>
      <c r="BG131" s="2"/>
      <c r="BH131" s="2"/>
      <c r="BI131" s="2"/>
      <c r="BJ131" s="2"/>
      <c r="BK131" s="2"/>
      <c r="BL131" s="2"/>
      <c r="BM131" s="2"/>
      <c r="BN131" s="2"/>
      <c r="BO131" s="2"/>
      <c r="BP131" s="2"/>
      <c r="BQ131" s="2"/>
      <c r="BR131" s="2"/>
      <c r="BS131" s="2"/>
      <c r="BT131" s="2"/>
      <c r="BU131" s="2"/>
      <c r="BV131" s="2"/>
      <c r="BW131" s="2"/>
      <c r="BX131" s="2"/>
      <c r="BY131" s="2"/>
      <c r="BZ131" s="2"/>
      <c r="CA131" s="2"/>
      <c r="CB131" s="2"/>
      <c r="CC131" s="2"/>
      <c r="CD131" s="2"/>
      <c r="CE131" s="2"/>
      <c r="CF131" s="2"/>
      <c r="CG131" s="2"/>
      <c r="CH131" s="2"/>
      <c r="CI131" s="2"/>
      <c r="CJ131" s="2"/>
      <c r="CK131" s="2"/>
      <c r="CL131" s="2"/>
      <c r="CM131" s="2"/>
      <c r="CN131" s="2"/>
      <c r="CO131" s="2"/>
      <c r="CP131" s="2"/>
      <c r="CQ131" s="2"/>
      <c r="CR131" s="2"/>
      <c r="CS131" s="2"/>
      <c r="CT131" s="2"/>
      <c r="CU131" s="2"/>
      <c r="CV131" s="2"/>
      <c r="CW131" s="2"/>
    </row>
    <row r="132" spans="1:101" ht="22.5" customHeight="1">
      <c r="A132" s="11"/>
      <c r="B132" s="26" t="s">
        <v>14</v>
      </c>
      <c r="C132" s="49"/>
      <c r="D132" s="49"/>
      <c r="E132" s="49"/>
      <c r="F132" s="24"/>
      <c r="G132" s="24"/>
      <c r="H132" s="24"/>
      <c r="I132" s="24"/>
      <c r="J132" s="24"/>
      <c r="K132" s="24"/>
      <c r="L132" s="24"/>
      <c r="M132" s="24"/>
      <c r="N132" s="24"/>
      <c r="O132" s="24"/>
      <c r="P132" s="24"/>
      <c r="Q132" s="24"/>
      <c r="R132" s="24"/>
      <c r="S132" s="24"/>
      <c r="T132" s="24"/>
      <c r="U132" s="24"/>
      <c r="V132" s="32"/>
    </row>
    <row r="133" spans="1:101" ht="101.25" customHeight="1">
      <c r="A133" s="11"/>
      <c r="B133" s="56" t="s">
        <v>286</v>
      </c>
      <c r="C133" s="85" t="s">
        <v>214</v>
      </c>
      <c r="D133" s="85" t="s">
        <v>74</v>
      </c>
      <c r="E133" s="84" t="s">
        <v>285</v>
      </c>
      <c r="F133" s="24">
        <f t="shared" si="120"/>
        <v>50000</v>
      </c>
      <c r="G133" s="68">
        <v>50000</v>
      </c>
      <c r="H133" s="24"/>
      <c r="I133" s="24"/>
      <c r="J133" s="24"/>
      <c r="K133" s="24"/>
      <c r="L133" s="24"/>
      <c r="M133" s="24"/>
      <c r="N133" s="24">
        <f t="shared" ref="N133:N138" si="159">O133+P133+Q133</f>
        <v>0</v>
      </c>
      <c r="O133" s="24"/>
      <c r="P133" s="24"/>
      <c r="Q133" s="24"/>
      <c r="R133" s="24">
        <f t="shared" ref="R133:R138" si="160">S133+T133+U133</f>
        <v>0</v>
      </c>
      <c r="S133" s="24"/>
      <c r="T133" s="24"/>
      <c r="U133" s="24"/>
      <c r="V133" s="32">
        <f t="shared" si="77"/>
        <v>0</v>
      </c>
    </row>
    <row r="134" spans="1:101" ht="56.25" customHeight="1">
      <c r="A134" s="33"/>
      <c r="B134" s="35" t="s">
        <v>185</v>
      </c>
      <c r="C134" s="29" t="s">
        <v>187</v>
      </c>
      <c r="D134" s="30" t="s">
        <v>15</v>
      </c>
      <c r="E134" s="29" t="s">
        <v>135</v>
      </c>
      <c r="F134" s="24">
        <f t="shared" si="120"/>
        <v>367.5</v>
      </c>
      <c r="G134" s="68">
        <v>367.5</v>
      </c>
      <c r="H134" s="68"/>
      <c r="I134" s="68"/>
      <c r="J134" s="24">
        <f t="shared" ref="J134:J138" si="161">K134+L134+M134</f>
        <v>0</v>
      </c>
      <c r="K134" s="68"/>
      <c r="L134" s="68"/>
      <c r="M134" s="68"/>
      <c r="N134" s="24">
        <f t="shared" si="159"/>
        <v>367.5</v>
      </c>
      <c r="O134" s="68">
        <v>367.5</v>
      </c>
      <c r="P134" s="68"/>
      <c r="Q134" s="68"/>
      <c r="R134" s="24">
        <f t="shared" si="160"/>
        <v>0</v>
      </c>
      <c r="S134" s="68"/>
      <c r="T134" s="68"/>
      <c r="U134" s="68"/>
      <c r="V134" s="32">
        <f t="shared" si="77"/>
        <v>0</v>
      </c>
    </row>
    <row r="135" spans="1:101" ht="77.25" customHeight="1">
      <c r="A135" s="33"/>
      <c r="B135" s="35" t="s">
        <v>185</v>
      </c>
      <c r="C135" s="29" t="s">
        <v>205</v>
      </c>
      <c r="D135" s="30" t="s">
        <v>43</v>
      </c>
      <c r="E135" s="29" t="s">
        <v>135</v>
      </c>
      <c r="F135" s="24">
        <f t="shared" si="120"/>
        <v>3012.5</v>
      </c>
      <c r="G135" s="68">
        <v>3012.5</v>
      </c>
      <c r="H135" s="68"/>
      <c r="I135" s="68"/>
      <c r="J135" s="24">
        <f t="shared" si="161"/>
        <v>36.200000000000003</v>
      </c>
      <c r="K135" s="68">
        <v>36.200000000000003</v>
      </c>
      <c r="L135" s="68"/>
      <c r="M135" s="68"/>
      <c r="N135" s="24">
        <f t="shared" si="159"/>
        <v>3012.5</v>
      </c>
      <c r="O135" s="68">
        <v>3012.5</v>
      </c>
      <c r="P135" s="68"/>
      <c r="Q135" s="68"/>
      <c r="R135" s="24">
        <f t="shared" si="160"/>
        <v>0</v>
      </c>
      <c r="S135" s="68"/>
      <c r="T135" s="68"/>
      <c r="U135" s="68"/>
      <c r="V135" s="32">
        <f t="shared" si="77"/>
        <v>1.2E-2</v>
      </c>
    </row>
    <row r="136" spans="1:101" ht="102" customHeight="1">
      <c r="A136" s="33"/>
      <c r="B136" s="35" t="s">
        <v>185</v>
      </c>
      <c r="C136" s="29" t="s">
        <v>214</v>
      </c>
      <c r="D136" s="30" t="s">
        <v>74</v>
      </c>
      <c r="E136" s="29" t="s">
        <v>135</v>
      </c>
      <c r="F136" s="24">
        <f t="shared" si="120"/>
        <v>179680.4</v>
      </c>
      <c r="G136" s="68">
        <v>179680.42</v>
      </c>
      <c r="H136" s="68"/>
      <c r="I136" s="68"/>
      <c r="J136" s="24">
        <f t="shared" si="161"/>
        <v>0</v>
      </c>
      <c r="K136" s="68"/>
      <c r="L136" s="68"/>
      <c r="M136" s="68"/>
      <c r="N136" s="24">
        <f t="shared" si="159"/>
        <v>171000</v>
      </c>
      <c r="O136" s="68">
        <v>171000</v>
      </c>
      <c r="P136" s="68"/>
      <c r="Q136" s="68"/>
      <c r="R136" s="24">
        <f t="shared" si="160"/>
        <v>181000</v>
      </c>
      <c r="S136" s="68">
        <v>181000</v>
      </c>
      <c r="T136" s="68"/>
      <c r="U136" s="68"/>
      <c r="V136" s="32">
        <f t="shared" si="77"/>
        <v>0</v>
      </c>
    </row>
    <row r="137" spans="1:101" s="57" customFormat="1" ht="28.5" customHeight="1">
      <c r="A137" s="16" t="s">
        <v>75</v>
      </c>
      <c r="B137" s="17" t="s">
        <v>76</v>
      </c>
      <c r="C137" s="18" t="s">
        <v>12</v>
      </c>
      <c r="D137" s="18" t="s">
        <v>12</v>
      </c>
      <c r="E137" s="18" t="s">
        <v>12</v>
      </c>
      <c r="F137" s="39">
        <f>G137+H137+I137</f>
        <v>427672.1</v>
      </c>
      <c r="G137" s="39">
        <f>G138+G152+G157</f>
        <v>53916.4</v>
      </c>
      <c r="H137" s="39">
        <f>H138+H152+H157</f>
        <v>364456.8</v>
      </c>
      <c r="I137" s="39">
        <f>I138+I152+I157</f>
        <v>9298.9</v>
      </c>
      <c r="J137" s="39">
        <f t="shared" si="161"/>
        <v>159345.29999999999</v>
      </c>
      <c r="K137" s="39">
        <f>K138+K152+K157</f>
        <v>23597.5</v>
      </c>
      <c r="L137" s="39">
        <f>L138+L152+L157</f>
        <v>135725.79999999999</v>
      </c>
      <c r="M137" s="39">
        <f>M138+M152+M157</f>
        <v>22</v>
      </c>
      <c r="N137" s="39">
        <f t="shared" si="159"/>
        <v>493766.5</v>
      </c>
      <c r="O137" s="39">
        <f>O138+O152+O157</f>
        <v>41665.4</v>
      </c>
      <c r="P137" s="39">
        <f>P138+P152+P157</f>
        <v>451721.4</v>
      </c>
      <c r="Q137" s="39">
        <f>Q138+Q152+Q157</f>
        <v>379.7</v>
      </c>
      <c r="R137" s="39">
        <f t="shared" si="160"/>
        <v>41.7</v>
      </c>
      <c r="S137" s="39">
        <f>S138+S152+S157</f>
        <v>0</v>
      </c>
      <c r="T137" s="39">
        <f>T138+T152+T157</f>
        <v>0</v>
      </c>
      <c r="U137" s="39">
        <f>U138+U152+U157</f>
        <v>41.7</v>
      </c>
      <c r="V137" s="40">
        <f t="shared" si="77"/>
        <v>0.373</v>
      </c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  <c r="AY137" s="2"/>
      <c r="AZ137" s="2"/>
      <c r="BA137" s="2"/>
      <c r="BB137" s="2"/>
      <c r="BC137" s="2"/>
      <c r="BD137" s="2"/>
      <c r="BE137" s="2"/>
      <c r="BF137" s="2"/>
      <c r="BG137" s="2"/>
      <c r="BH137" s="2"/>
      <c r="BI137" s="2"/>
      <c r="BJ137" s="2"/>
      <c r="BK137" s="2"/>
      <c r="BL137" s="2"/>
      <c r="BM137" s="2"/>
      <c r="BN137" s="2"/>
      <c r="BO137" s="2"/>
      <c r="BP137" s="2"/>
      <c r="BQ137" s="2"/>
      <c r="BR137" s="2"/>
      <c r="BS137" s="2"/>
      <c r="BT137" s="2"/>
      <c r="BU137" s="2"/>
      <c r="BV137" s="2"/>
      <c r="BW137" s="2"/>
      <c r="BX137" s="2"/>
      <c r="BY137" s="2"/>
      <c r="BZ137" s="2"/>
      <c r="CA137" s="2"/>
      <c r="CB137" s="2"/>
      <c r="CC137" s="2"/>
      <c r="CD137" s="2"/>
      <c r="CE137" s="2"/>
      <c r="CF137" s="2"/>
      <c r="CG137" s="2"/>
      <c r="CH137" s="2"/>
      <c r="CI137" s="2"/>
      <c r="CJ137" s="2"/>
      <c r="CK137" s="2"/>
      <c r="CL137" s="2"/>
      <c r="CM137" s="2"/>
      <c r="CN137" s="2"/>
      <c r="CO137" s="2"/>
      <c r="CP137" s="2"/>
      <c r="CQ137" s="2"/>
      <c r="CR137" s="2"/>
      <c r="CS137" s="2"/>
      <c r="CT137" s="2"/>
      <c r="CU137" s="2"/>
      <c r="CV137" s="2"/>
      <c r="CW137" s="2"/>
    </row>
    <row r="138" spans="1:101" ht="35.25" customHeight="1">
      <c r="A138" s="8" t="s">
        <v>77</v>
      </c>
      <c r="B138" s="22" t="s">
        <v>78</v>
      </c>
      <c r="C138" s="31" t="s">
        <v>12</v>
      </c>
      <c r="D138" s="31" t="s">
        <v>12</v>
      </c>
      <c r="E138" s="31" t="s">
        <v>12</v>
      </c>
      <c r="F138" s="24">
        <f t="shared" si="120"/>
        <v>404492.79999999999</v>
      </c>
      <c r="G138" s="24">
        <f>SUM(G140:G151)</f>
        <v>31937.1</v>
      </c>
      <c r="H138" s="24">
        <f>SUM(H140:H151)</f>
        <v>363256.8</v>
      </c>
      <c r="I138" s="24">
        <f t="shared" ref="I138" si="162">SUM(I140:I151)</f>
        <v>9298.9</v>
      </c>
      <c r="J138" s="24">
        <f t="shared" si="161"/>
        <v>140030.6</v>
      </c>
      <c r="K138" s="24">
        <f>SUM(K141:K151)</f>
        <v>4732.8</v>
      </c>
      <c r="L138" s="24">
        <f>SUM(L140:L151)</f>
        <v>135275.79999999999</v>
      </c>
      <c r="M138" s="24">
        <f>SUM(M141:M151)</f>
        <v>22</v>
      </c>
      <c r="N138" s="24">
        <f t="shared" si="159"/>
        <v>478345.5</v>
      </c>
      <c r="O138" s="24">
        <f>SUM(O140:O151)</f>
        <v>27486.1</v>
      </c>
      <c r="P138" s="24">
        <f>SUM(P140:P151)</f>
        <v>450521.4</v>
      </c>
      <c r="Q138" s="24">
        <f t="shared" ref="Q138" si="163">SUM(Q140:Q151)</f>
        <v>338</v>
      </c>
      <c r="R138" s="24">
        <f t="shared" si="160"/>
        <v>0</v>
      </c>
      <c r="S138" s="24">
        <f>SUM(S140:S151)</f>
        <v>0</v>
      </c>
      <c r="T138" s="24">
        <f t="shared" ref="T138:U138" si="164">SUM(T140:T151)</f>
        <v>0</v>
      </c>
      <c r="U138" s="24">
        <f t="shared" si="164"/>
        <v>0</v>
      </c>
      <c r="V138" s="32">
        <f t="shared" si="77"/>
        <v>0.34599999999999997</v>
      </c>
    </row>
    <row r="139" spans="1:101" ht="18.75">
      <c r="A139" s="11"/>
      <c r="B139" s="26" t="s">
        <v>14</v>
      </c>
      <c r="C139" s="49"/>
      <c r="D139" s="49"/>
      <c r="E139" s="49"/>
      <c r="F139" s="24"/>
      <c r="G139" s="24"/>
      <c r="H139" s="24"/>
      <c r="I139" s="24"/>
      <c r="J139" s="24"/>
      <c r="K139" s="24"/>
      <c r="L139" s="24"/>
      <c r="M139" s="24"/>
      <c r="N139" s="24"/>
      <c r="O139" s="24"/>
      <c r="P139" s="24"/>
      <c r="Q139" s="24"/>
      <c r="R139" s="24"/>
      <c r="S139" s="24"/>
      <c r="T139" s="24"/>
      <c r="U139" s="24"/>
      <c r="V139" s="32"/>
    </row>
    <row r="140" spans="1:101" ht="63.75" customHeight="1">
      <c r="A140" s="11"/>
      <c r="B140" s="56" t="s">
        <v>320</v>
      </c>
      <c r="C140" s="85" t="s">
        <v>222</v>
      </c>
      <c r="D140" s="85" t="s">
        <v>79</v>
      </c>
      <c r="E140" s="84" t="s">
        <v>319</v>
      </c>
      <c r="F140" s="24">
        <f t="shared" si="120"/>
        <v>15000</v>
      </c>
      <c r="G140" s="68"/>
      <c r="H140" s="68">
        <v>15000</v>
      </c>
      <c r="I140" s="24"/>
      <c r="J140" s="24"/>
      <c r="K140" s="68"/>
      <c r="L140" s="68">
        <v>1382.32</v>
      </c>
      <c r="M140" s="24"/>
      <c r="N140" s="24">
        <f t="shared" ref="N140:N150" si="165">O140+P140+Q140</f>
        <v>0</v>
      </c>
      <c r="O140" s="24"/>
      <c r="P140" s="24"/>
      <c r="Q140" s="24"/>
      <c r="R140" s="24">
        <f t="shared" ref="R140:R150" si="166">S140+T140+U140</f>
        <v>0</v>
      </c>
      <c r="S140" s="24"/>
      <c r="T140" s="24"/>
      <c r="U140" s="24"/>
      <c r="V140" s="32">
        <f t="shared" si="77"/>
        <v>0</v>
      </c>
    </row>
    <row r="141" spans="1:101" ht="37.5" customHeight="1">
      <c r="A141" s="33"/>
      <c r="B141" s="35" t="s">
        <v>117</v>
      </c>
      <c r="C141" s="30" t="s">
        <v>202</v>
      </c>
      <c r="D141" s="30" t="s">
        <v>116</v>
      </c>
      <c r="E141" s="29" t="s">
        <v>118</v>
      </c>
      <c r="F141" s="24">
        <f t="shared" si="120"/>
        <v>185886.1</v>
      </c>
      <c r="G141" s="68">
        <v>5576.6</v>
      </c>
      <c r="H141" s="68">
        <v>180309.5</v>
      </c>
      <c r="I141" s="24"/>
      <c r="J141" s="24">
        <f t="shared" ref="J141:J149" si="167">K141+L141+M141</f>
        <v>129640.5</v>
      </c>
      <c r="K141" s="68">
        <v>3889.21</v>
      </c>
      <c r="L141" s="68">
        <v>125751.27</v>
      </c>
      <c r="M141" s="24"/>
      <c r="N141" s="24">
        <f t="shared" si="165"/>
        <v>254557.4</v>
      </c>
      <c r="O141" s="24">
        <v>7636.7</v>
      </c>
      <c r="P141" s="24">
        <v>246920.7</v>
      </c>
      <c r="Q141" s="24"/>
      <c r="R141" s="24">
        <f t="shared" si="166"/>
        <v>0</v>
      </c>
      <c r="S141" s="24"/>
      <c r="T141" s="24"/>
      <c r="U141" s="24"/>
      <c r="V141" s="32">
        <f t="shared" si="77"/>
        <v>0.69699999999999995</v>
      </c>
    </row>
    <row r="142" spans="1:101" ht="36.75" customHeight="1">
      <c r="A142" s="33"/>
      <c r="B142" s="35" t="s">
        <v>218</v>
      </c>
      <c r="C142" s="29" t="s">
        <v>188</v>
      </c>
      <c r="D142" s="30" t="s">
        <v>16</v>
      </c>
      <c r="E142" s="29" t="s">
        <v>220</v>
      </c>
      <c r="F142" s="24">
        <f t="shared" si="120"/>
        <v>26629.5</v>
      </c>
      <c r="G142" s="68">
        <v>3288.8</v>
      </c>
      <c r="H142" s="68">
        <v>22009.200000000001</v>
      </c>
      <c r="I142" s="68">
        <v>1331.5</v>
      </c>
      <c r="J142" s="24">
        <f t="shared" si="167"/>
        <v>0</v>
      </c>
      <c r="K142" s="68"/>
      <c r="L142" s="68"/>
      <c r="M142" s="68"/>
      <c r="N142" s="24">
        <f t="shared" si="165"/>
        <v>50706.7</v>
      </c>
      <c r="O142" s="68">
        <v>6591.9</v>
      </c>
      <c r="P142" s="68">
        <v>44114.8</v>
      </c>
      <c r="Q142" s="68"/>
      <c r="R142" s="24">
        <f t="shared" si="166"/>
        <v>0</v>
      </c>
      <c r="S142" s="68"/>
      <c r="T142" s="68"/>
      <c r="U142" s="68"/>
      <c r="V142" s="32">
        <f t="shared" si="77"/>
        <v>0</v>
      </c>
    </row>
    <row r="143" spans="1:101" ht="36.75" customHeight="1">
      <c r="A143" s="33"/>
      <c r="B143" s="35" t="s">
        <v>288</v>
      </c>
      <c r="C143" s="29" t="s">
        <v>188</v>
      </c>
      <c r="D143" s="30" t="s">
        <v>16</v>
      </c>
      <c r="E143" s="29" t="s">
        <v>287</v>
      </c>
      <c r="F143" s="24">
        <f t="shared" si="120"/>
        <v>61634.6</v>
      </c>
      <c r="G143" s="68">
        <v>7865.07</v>
      </c>
      <c r="H143" s="68">
        <v>52635.4</v>
      </c>
      <c r="I143" s="68">
        <v>1134.0999999999999</v>
      </c>
      <c r="J143" s="24">
        <f t="shared" si="167"/>
        <v>0</v>
      </c>
      <c r="K143" s="68"/>
      <c r="L143" s="68"/>
      <c r="M143" s="68"/>
      <c r="N143" s="24">
        <f t="shared" si="165"/>
        <v>61475.7</v>
      </c>
      <c r="O143" s="68">
        <v>7991.8</v>
      </c>
      <c r="P143" s="68">
        <v>53483.9</v>
      </c>
      <c r="Q143" s="68"/>
      <c r="R143" s="24">
        <f t="shared" si="166"/>
        <v>0</v>
      </c>
      <c r="S143" s="68"/>
      <c r="T143" s="68"/>
      <c r="U143" s="68"/>
      <c r="V143" s="32">
        <f t="shared" si="77"/>
        <v>0</v>
      </c>
    </row>
    <row r="144" spans="1:101" ht="36.75" customHeight="1">
      <c r="A144" s="33"/>
      <c r="B144" s="35" t="s">
        <v>327</v>
      </c>
      <c r="C144" s="29" t="s">
        <v>188</v>
      </c>
      <c r="D144" s="30" t="s">
        <v>16</v>
      </c>
      <c r="E144" s="29" t="s">
        <v>326</v>
      </c>
      <c r="F144" s="24">
        <f t="shared" si="120"/>
        <v>105.9</v>
      </c>
      <c r="G144" s="68">
        <v>105.86</v>
      </c>
      <c r="H144" s="68"/>
      <c r="I144" s="68"/>
      <c r="J144" s="24">
        <f t="shared" si="167"/>
        <v>0</v>
      </c>
      <c r="K144" s="68"/>
      <c r="L144" s="68"/>
      <c r="M144" s="68"/>
      <c r="N144" s="24">
        <f t="shared" si="165"/>
        <v>0</v>
      </c>
      <c r="O144" s="68"/>
      <c r="P144" s="68"/>
      <c r="Q144" s="68"/>
      <c r="R144" s="24">
        <f t="shared" si="166"/>
        <v>0</v>
      </c>
      <c r="S144" s="68"/>
      <c r="T144" s="68"/>
      <c r="U144" s="68"/>
      <c r="V144" s="32">
        <f t="shared" ref="V144:V193" si="168">J144/F144</f>
        <v>0</v>
      </c>
    </row>
    <row r="145" spans="1:101" ht="72.75" customHeight="1">
      <c r="A145" s="33"/>
      <c r="B145" s="35" t="s">
        <v>155</v>
      </c>
      <c r="C145" s="29" t="s">
        <v>222</v>
      </c>
      <c r="D145" s="30" t="s">
        <v>79</v>
      </c>
      <c r="E145" s="29" t="s">
        <v>154</v>
      </c>
      <c r="F145" s="24">
        <f t="shared" si="120"/>
        <v>0</v>
      </c>
      <c r="G145" s="68">
        <v>0</v>
      </c>
      <c r="H145" s="68">
        <v>0</v>
      </c>
      <c r="I145" s="68"/>
      <c r="J145" s="24">
        <f t="shared" si="167"/>
        <v>0</v>
      </c>
      <c r="K145" s="68"/>
      <c r="L145" s="68"/>
      <c r="M145" s="68"/>
      <c r="N145" s="24">
        <f t="shared" si="165"/>
        <v>18657.900000000001</v>
      </c>
      <c r="O145" s="68">
        <v>1492.6</v>
      </c>
      <c r="P145" s="68">
        <v>17165.3</v>
      </c>
      <c r="Q145" s="68"/>
      <c r="R145" s="24">
        <f t="shared" si="166"/>
        <v>0</v>
      </c>
      <c r="S145" s="68"/>
      <c r="T145" s="68"/>
      <c r="U145" s="68"/>
      <c r="V145" s="32" t="e">
        <f t="shared" si="168"/>
        <v>#DIV/0!</v>
      </c>
    </row>
    <row r="146" spans="1:101" ht="40.5" customHeight="1">
      <c r="A146" s="33"/>
      <c r="B146" s="35" t="s">
        <v>157</v>
      </c>
      <c r="C146" s="29" t="s">
        <v>222</v>
      </c>
      <c r="D146" s="30" t="s">
        <v>79</v>
      </c>
      <c r="E146" s="29" t="s">
        <v>156</v>
      </c>
      <c r="F146" s="24">
        <f t="shared" ref="F146:F148" si="169">G146+H146+I146</f>
        <v>28589.9</v>
      </c>
      <c r="G146" s="68">
        <v>708.5</v>
      </c>
      <c r="H146" s="68">
        <v>22908.2</v>
      </c>
      <c r="I146" s="68">
        <v>4973.2</v>
      </c>
      <c r="J146" s="24">
        <f t="shared" ref="J146" si="170">K146+L146+M146</f>
        <v>0</v>
      </c>
      <c r="K146" s="68"/>
      <c r="L146" s="68"/>
      <c r="M146" s="68"/>
      <c r="N146" s="24">
        <f t="shared" ref="N146:N148" si="171">O146+P146+Q146</f>
        <v>0</v>
      </c>
      <c r="O146" s="68">
        <v>0</v>
      </c>
      <c r="P146" s="68">
        <v>0</v>
      </c>
      <c r="Q146" s="68"/>
      <c r="R146" s="24">
        <f t="shared" ref="R146:R148" si="172">S146+T146+U146</f>
        <v>0</v>
      </c>
      <c r="S146" s="68"/>
      <c r="T146" s="68"/>
      <c r="U146" s="68"/>
      <c r="V146" s="32">
        <f t="shared" si="168"/>
        <v>0</v>
      </c>
    </row>
    <row r="147" spans="1:101" ht="39.75" customHeight="1">
      <c r="A147" s="33"/>
      <c r="B147" s="35" t="s">
        <v>291</v>
      </c>
      <c r="C147" s="29" t="s">
        <v>222</v>
      </c>
      <c r="D147" s="30" t="s">
        <v>79</v>
      </c>
      <c r="E147" s="29" t="s">
        <v>289</v>
      </c>
      <c r="F147" s="24">
        <f t="shared" si="169"/>
        <v>0</v>
      </c>
      <c r="G147" s="68">
        <v>0</v>
      </c>
      <c r="H147" s="68">
        <v>0</v>
      </c>
      <c r="I147" s="68"/>
      <c r="J147" s="24"/>
      <c r="K147" s="68"/>
      <c r="L147" s="68"/>
      <c r="M147" s="68"/>
      <c r="N147" s="24">
        <f t="shared" si="171"/>
        <v>54502.9</v>
      </c>
      <c r="O147" s="68">
        <v>1635.1</v>
      </c>
      <c r="P147" s="68">
        <v>52867.8</v>
      </c>
      <c r="Q147" s="68"/>
      <c r="R147" s="24">
        <f t="shared" si="172"/>
        <v>0</v>
      </c>
      <c r="S147" s="68"/>
      <c r="T147" s="68"/>
      <c r="U147" s="68"/>
      <c r="V147" s="32" t="e">
        <f t="shared" si="168"/>
        <v>#DIV/0!</v>
      </c>
    </row>
    <row r="148" spans="1:101" ht="33.75" customHeight="1">
      <c r="A148" s="33"/>
      <c r="B148" s="35" t="s">
        <v>292</v>
      </c>
      <c r="C148" s="29" t="s">
        <v>222</v>
      </c>
      <c r="D148" s="30" t="s">
        <v>79</v>
      </c>
      <c r="E148" s="29" t="s">
        <v>290</v>
      </c>
      <c r="F148" s="24">
        <f t="shared" si="169"/>
        <v>19454.5</v>
      </c>
      <c r="G148" s="68">
        <v>583.6</v>
      </c>
      <c r="H148" s="68">
        <v>18870.900000000001</v>
      </c>
      <c r="I148" s="68"/>
      <c r="J148" s="24"/>
      <c r="K148" s="68">
        <v>2.2000000000000002</v>
      </c>
      <c r="L148" s="68">
        <v>71.2</v>
      </c>
      <c r="M148" s="68"/>
      <c r="N148" s="24">
        <f t="shared" si="171"/>
        <v>14053.9</v>
      </c>
      <c r="O148" s="68">
        <v>421.6</v>
      </c>
      <c r="P148" s="68">
        <v>13632.3</v>
      </c>
      <c r="Q148" s="68"/>
      <c r="R148" s="24">
        <f t="shared" si="172"/>
        <v>0</v>
      </c>
      <c r="S148" s="68"/>
      <c r="T148" s="68"/>
      <c r="U148" s="68"/>
      <c r="V148" s="32">
        <f t="shared" si="168"/>
        <v>0</v>
      </c>
    </row>
    <row r="149" spans="1:101" ht="52.5" customHeight="1">
      <c r="A149" s="33"/>
      <c r="B149" s="35" t="s">
        <v>219</v>
      </c>
      <c r="C149" s="29" t="s">
        <v>222</v>
      </c>
      <c r="D149" s="30" t="s">
        <v>79</v>
      </c>
      <c r="E149" s="29" t="s">
        <v>221</v>
      </c>
      <c r="F149" s="24">
        <f t="shared" si="120"/>
        <v>34392.199999999997</v>
      </c>
      <c r="G149" s="68">
        <v>1015.36</v>
      </c>
      <c r="H149" s="68">
        <v>32830</v>
      </c>
      <c r="I149" s="68">
        <v>546.79999999999995</v>
      </c>
      <c r="J149" s="24">
        <f t="shared" si="167"/>
        <v>8342.6</v>
      </c>
      <c r="K149" s="68">
        <v>249.62</v>
      </c>
      <c r="L149" s="68">
        <v>8070.97</v>
      </c>
      <c r="M149" s="68">
        <v>22</v>
      </c>
      <c r="N149" s="24">
        <f t="shared" si="165"/>
        <v>17631.599999999999</v>
      </c>
      <c r="O149" s="68">
        <v>881.6</v>
      </c>
      <c r="P149" s="68">
        <v>16750</v>
      </c>
      <c r="Q149" s="68"/>
      <c r="R149" s="24">
        <f t="shared" si="166"/>
        <v>0</v>
      </c>
      <c r="S149" s="68"/>
      <c r="T149" s="68"/>
      <c r="U149" s="68"/>
      <c r="V149" s="32">
        <f t="shared" si="168"/>
        <v>0.24299999999999999</v>
      </c>
    </row>
    <row r="150" spans="1:101" ht="52.5" customHeight="1">
      <c r="A150" s="33"/>
      <c r="B150" s="35" t="s">
        <v>294</v>
      </c>
      <c r="C150" s="29" t="s">
        <v>188</v>
      </c>
      <c r="D150" s="30" t="s">
        <v>16</v>
      </c>
      <c r="E150" s="29" t="s">
        <v>293</v>
      </c>
      <c r="F150" s="24">
        <f t="shared" si="120"/>
        <v>22617.8</v>
      </c>
      <c r="G150" s="68">
        <v>2793.3</v>
      </c>
      <c r="H150" s="68">
        <v>18693.599999999999</v>
      </c>
      <c r="I150" s="68">
        <v>1130.9000000000001</v>
      </c>
      <c r="J150" s="24"/>
      <c r="K150" s="68"/>
      <c r="L150" s="68"/>
      <c r="M150" s="68"/>
      <c r="N150" s="24">
        <f t="shared" si="165"/>
        <v>6759.4</v>
      </c>
      <c r="O150" s="68">
        <v>834.8</v>
      </c>
      <c r="P150" s="68">
        <v>5586.6</v>
      </c>
      <c r="Q150" s="68">
        <v>338</v>
      </c>
      <c r="R150" s="24">
        <f t="shared" si="166"/>
        <v>0</v>
      </c>
      <c r="S150" s="68"/>
      <c r="T150" s="68"/>
      <c r="U150" s="68"/>
      <c r="V150" s="32">
        <f t="shared" si="168"/>
        <v>0</v>
      </c>
    </row>
    <row r="151" spans="1:101" ht="52.5" customHeight="1">
      <c r="A151" s="33"/>
      <c r="B151" s="35" t="s">
        <v>243</v>
      </c>
      <c r="C151" s="29" t="s">
        <v>222</v>
      </c>
      <c r="D151" s="30" t="s">
        <v>79</v>
      </c>
      <c r="E151" s="29" t="s">
        <v>244</v>
      </c>
      <c r="F151" s="24">
        <f t="shared" ref="F151" si="173">G151+H151+I151</f>
        <v>10182.4</v>
      </c>
      <c r="G151" s="68">
        <v>10000</v>
      </c>
      <c r="H151" s="68"/>
      <c r="I151" s="68">
        <v>182.4</v>
      </c>
      <c r="J151" s="24">
        <f t="shared" ref="J151" si="174">K151+L151+M151</f>
        <v>591.79999999999995</v>
      </c>
      <c r="K151" s="68">
        <v>591.79999999999995</v>
      </c>
      <c r="L151" s="68"/>
      <c r="M151" s="68"/>
      <c r="N151" s="24">
        <f t="shared" ref="N151" si="175">O151+P151+Q151</f>
        <v>0</v>
      </c>
      <c r="O151" s="68">
        <v>0</v>
      </c>
      <c r="P151" s="68"/>
      <c r="Q151" s="68"/>
      <c r="R151" s="24">
        <f t="shared" ref="R151" si="176">S151+T151+U151</f>
        <v>0</v>
      </c>
      <c r="S151" s="68"/>
      <c r="T151" s="68"/>
      <c r="U151" s="68"/>
      <c r="V151" s="32">
        <f t="shared" si="168"/>
        <v>5.8000000000000003E-2</v>
      </c>
    </row>
    <row r="152" spans="1:101" ht="18.75">
      <c r="A152" s="21" t="s">
        <v>80</v>
      </c>
      <c r="B152" s="42" t="s">
        <v>81</v>
      </c>
      <c r="C152" s="54" t="s">
        <v>12</v>
      </c>
      <c r="D152" s="54" t="s">
        <v>12</v>
      </c>
      <c r="E152" s="54" t="s">
        <v>12</v>
      </c>
      <c r="F152" s="24">
        <f t="shared" si="120"/>
        <v>23179.3</v>
      </c>
      <c r="G152" s="24">
        <f>SUM(G154:G156)</f>
        <v>21979.3</v>
      </c>
      <c r="H152" s="24">
        <f>SUM(H154:H156)</f>
        <v>1200</v>
      </c>
      <c r="I152" s="24">
        <f>SUM(I154:I156)</f>
        <v>0</v>
      </c>
      <c r="J152" s="24">
        <f t="shared" ref="J152" si="177">K152+L152+M152</f>
        <v>19314.7</v>
      </c>
      <c r="K152" s="24">
        <f>SUM(K154:K156)</f>
        <v>18864.7</v>
      </c>
      <c r="L152" s="24">
        <f>SUM(L154:L156)</f>
        <v>450</v>
      </c>
      <c r="M152" s="24">
        <f>SUM(M154:M156)</f>
        <v>0</v>
      </c>
      <c r="N152" s="24">
        <f t="shared" ref="N152" si="178">O152+P152+Q152</f>
        <v>15421</v>
      </c>
      <c r="O152" s="24">
        <f>SUM(O154:O156)</f>
        <v>14179.3</v>
      </c>
      <c r="P152" s="24">
        <f>SUM(P154:P156)</f>
        <v>1200</v>
      </c>
      <c r="Q152" s="24">
        <f>SUM(Q154:Q156)</f>
        <v>41.7</v>
      </c>
      <c r="R152" s="24">
        <f t="shared" ref="R152" si="179">S152+T152+U152</f>
        <v>41.7</v>
      </c>
      <c r="S152" s="24">
        <f>SUM(S154:S156)</f>
        <v>0</v>
      </c>
      <c r="T152" s="24">
        <f>SUM(T154:T156)</f>
        <v>0</v>
      </c>
      <c r="U152" s="24">
        <f>SUM(U154:U156)</f>
        <v>41.7</v>
      </c>
      <c r="V152" s="32">
        <f t="shared" si="168"/>
        <v>0.83299999999999996</v>
      </c>
    </row>
    <row r="153" spans="1:101" ht="18.75">
      <c r="A153" s="33"/>
      <c r="B153" s="53" t="s">
        <v>14</v>
      </c>
      <c r="C153" s="27"/>
      <c r="D153" s="36"/>
      <c r="E153" s="27"/>
      <c r="F153" s="24"/>
      <c r="G153" s="24"/>
      <c r="H153" s="24"/>
      <c r="I153" s="24"/>
      <c r="J153" s="24"/>
      <c r="K153" s="24"/>
      <c r="L153" s="24"/>
      <c r="M153" s="24"/>
      <c r="N153" s="24"/>
      <c r="O153" s="24"/>
      <c r="P153" s="24"/>
      <c r="Q153" s="24"/>
      <c r="R153" s="24"/>
      <c r="S153" s="24"/>
      <c r="T153" s="24"/>
      <c r="U153" s="24"/>
      <c r="V153" s="32"/>
    </row>
    <row r="154" spans="1:101" ht="51.75" customHeight="1">
      <c r="A154" s="33"/>
      <c r="B154" s="35" t="s">
        <v>82</v>
      </c>
      <c r="C154" s="29" t="s">
        <v>222</v>
      </c>
      <c r="D154" s="30" t="s">
        <v>79</v>
      </c>
      <c r="E154" s="29" t="s">
        <v>130</v>
      </c>
      <c r="F154" s="24">
        <f t="shared" si="120"/>
        <v>18800</v>
      </c>
      <c r="G154" s="68">
        <v>18800</v>
      </c>
      <c r="H154" s="68"/>
      <c r="I154" s="68"/>
      <c r="J154" s="24">
        <f>K154+L154+M154</f>
        <v>18797.400000000001</v>
      </c>
      <c r="K154" s="68">
        <v>18797.400000000001</v>
      </c>
      <c r="L154" s="68"/>
      <c r="M154" s="68"/>
      <c r="N154" s="24">
        <f t="shared" ref="N154:N161" si="180">O154+P154+Q154</f>
        <v>13000</v>
      </c>
      <c r="O154" s="68">
        <v>13000</v>
      </c>
      <c r="P154" s="68"/>
      <c r="Q154" s="68"/>
      <c r="R154" s="24">
        <f>S154+T154+U154</f>
        <v>0</v>
      </c>
      <c r="S154" s="68"/>
      <c r="T154" s="68"/>
      <c r="U154" s="68"/>
      <c r="V154" s="32">
        <f t="shared" si="168"/>
        <v>1</v>
      </c>
    </row>
    <row r="155" spans="1:101" ht="55.5" customHeight="1">
      <c r="A155" s="33"/>
      <c r="B155" s="35" t="s">
        <v>159</v>
      </c>
      <c r="C155" s="29" t="s">
        <v>222</v>
      </c>
      <c r="D155" s="30" t="s">
        <v>79</v>
      </c>
      <c r="E155" s="29" t="s">
        <v>158</v>
      </c>
      <c r="F155" s="24">
        <f t="shared" si="120"/>
        <v>1379.3</v>
      </c>
      <c r="G155" s="68">
        <v>179.3</v>
      </c>
      <c r="H155" s="68">
        <v>1200</v>
      </c>
      <c r="I155" s="68"/>
      <c r="J155" s="24">
        <f>K155+L155+M155</f>
        <v>517.29999999999995</v>
      </c>
      <c r="K155" s="68">
        <v>67.3</v>
      </c>
      <c r="L155" s="68">
        <v>450</v>
      </c>
      <c r="M155" s="68"/>
      <c r="N155" s="24">
        <f t="shared" si="180"/>
        <v>1379.3</v>
      </c>
      <c r="O155" s="68">
        <v>179.3</v>
      </c>
      <c r="P155" s="68">
        <v>1200</v>
      </c>
      <c r="Q155" s="68"/>
      <c r="R155" s="24">
        <f>S155+T155+U155</f>
        <v>0</v>
      </c>
      <c r="S155" s="68"/>
      <c r="T155" s="68"/>
      <c r="U155" s="68"/>
      <c r="V155" s="32">
        <f t="shared" si="168"/>
        <v>0.375</v>
      </c>
    </row>
    <row r="156" spans="1:101" ht="90" customHeight="1">
      <c r="A156" s="33"/>
      <c r="B156" s="35" t="s">
        <v>132</v>
      </c>
      <c r="C156" s="29" t="s">
        <v>222</v>
      </c>
      <c r="D156" s="30" t="s">
        <v>79</v>
      </c>
      <c r="E156" s="29" t="s">
        <v>131</v>
      </c>
      <c r="F156" s="24">
        <f t="shared" si="120"/>
        <v>3000</v>
      </c>
      <c r="G156" s="68">
        <v>3000</v>
      </c>
      <c r="H156" s="68"/>
      <c r="I156" s="68">
        <v>0</v>
      </c>
      <c r="J156" s="24">
        <f>K156+L156+M156</f>
        <v>0</v>
      </c>
      <c r="K156" s="68"/>
      <c r="L156" s="68"/>
      <c r="M156" s="68"/>
      <c r="N156" s="24">
        <f t="shared" si="180"/>
        <v>1041.7</v>
      </c>
      <c r="O156" s="68">
        <v>1000</v>
      </c>
      <c r="P156" s="68"/>
      <c r="Q156" s="68">
        <v>41.7</v>
      </c>
      <c r="R156" s="24">
        <f>S156+T156+U156</f>
        <v>41.7</v>
      </c>
      <c r="S156" s="68"/>
      <c r="T156" s="68"/>
      <c r="U156" s="68">
        <v>41.7</v>
      </c>
      <c r="V156" s="32">
        <f t="shared" si="168"/>
        <v>0</v>
      </c>
    </row>
    <row r="157" spans="1:101" ht="0.75" customHeight="1">
      <c r="A157" s="21" t="s">
        <v>144</v>
      </c>
      <c r="B157" s="42" t="s">
        <v>234</v>
      </c>
      <c r="C157" s="54" t="s">
        <v>12</v>
      </c>
      <c r="D157" s="54" t="s">
        <v>12</v>
      </c>
      <c r="E157" s="54" t="s">
        <v>12</v>
      </c>
      <c r="F157" s="24">
        <f t="shared" ref="F157" si="181">G157+H157+I157</f>
        <v>0</v>
      </c>
      <c r="G157" s="24">
        <f>SUM(G159)</f>
        <v>0</v>
      </c>
      <c r="H157" s="24">
        <f t="shared" ref="H157:I157" si="182">SUM(H159)</f>
        <v>0</v>
      </c>
      <c r="I157" s="24">
        <f t="shared" si="182"/>
        <v>0</v>
      </c>
      <c r="J157" s="24">
        <f t="shared" ref="J157" si="183">K157+L157+M157</f>
        <v>0</v>
      </c>
      <c r="K157" s="24">
        <f>SUM(K159)</f>
        <v>0</v>
      </c>
      <c r="L157" s="24">
        <f t="shared" ref="L157:M157" si="184">SUM(L159)</f>
        <v>0</v>
      </c>
      <c r="M157" s="24">
        <f t="shared" si="184"/>
        <v>0</v>
      </c>
      <c r="N157" s="24">
        <f t="shared" si="180"/>
        <v>0</v>
      </c>
      <c r="O157" s="24">
        <f>SUM(O159)</f>
        <v>0</v>
      </c>
      <c r="P157" s="24">
        <f t="shared" ref="P157:Q157" si="185">SUM(P159)</f>
        <v>0</v>
      </c>
      <c r="Q157" s="24">
        <f t="shared" si="185"/>
        <v>0</v>
      </c>
      <c r="R157" s="24">
        <f>S157+T157+U157</f>
        <v>0</v>
      </c>
      <c r="S157" s="24">
        <f>SUM(S159)</f>
        <v>0</v>
      </c>
      <c r="T157" s="24">
        <f t="shared" ref="T157:U157" si="186">SUM(T159)</f>
        <v>0</v>
      </c>
      <c r="U157" s="24">
        <f t="shared" si="186"/>
        <v>0</v>
      </c>
      <c r="V157" s="32" t="e">
        <f t="shared" si="168"/>
        <v>#DIV/0!</v>
      </c>
    </row>
    <row r="158" spans="1:101" ht="23.25" hidden="1" customHeight="1">
      <c r="A158" s="33"/>
      <c r="B158" s="53" t="s">
        <v>14</v>
      </c>
      <c r="C158" s="27"/>
      <c r="D158" s="36"/>
      <c r="E158" s="27"/>
      <c r="F158" s="24"/>
      <c r="G158" s="24"/>
      <c r="H158" s="24"/>
      <c r="I158" s="24"/>
      <c r="J158" s="24"/>
      <c r="K158" s="24"/>
      <c r="L158" s="24"/>
      <c r="M158" s="24"/>
      <c r="N158" s="24"/>
      <c r="O158" s="24"/>
      <c r="P158" s="24"/>
      <c r="Q158" s="24"/>
      <c r="R158" s="24"/>
      <c r="S158" s="24"/>
      <c r="T158" s="24"/>
      <c r="U158" s="24"/>
      <c r="V158" s="32"/>
    </row>
    <row r="159" spans="1:101" ht="60" hidden="1" customHeight="1">
      <c r="A159" s="33"/>
      <c r="B159" s="35"/>
      <c r="C159" s="29"/>
      <c r="D159" s="30"/>
      <c r="E159" s="29"/>
      <c r="F159" s="24">
        <f t="shared" ref="F159" si="187">G159+H159+I159</f>
        <v>0</v>
      </c>
      <c r="G159" s="68"/>
      <c r="H159" s="68"/>
      <c r="I159" s="68"/>
      <c r="J159" s="24">
        <f>K159+L159+M159</f>
        <v>0</v>
      </c>
      <c r="K159" s="68"/>
      <c r="L159" s="68"/>
      <c r="M159" s="68"/>
      <c r="N159" s="24">
        <f t="shared" ref="N159" si="188">O159+P159+Q159</f>
        <v>0</v>
      </c>
      <c r="O159" s="68"/>
      <c r="P159" s="68"/>
      <c r="Q159" s="68"/>
      <c r="R159" s="24">
        <f>S159+T159+U159</f>
        <v>0</v>
      </c>
      <c r="S159" s="68"/>
      <c r="T159" s="68"/>
      <c r="U159" s="68"/>
      <c r="V159" s="32" t="e">
        <f t="shared" si="168"/>
        <v>#DIV/0!</v>
      </c>
    </row>
    <row r="160" spans="1:101" s="57" customFormat="1" ht="74.25" customHeight="1">
      <c r="A160" s="16" t="s">
        <v>83</v>
      </c>
      <c r="B160" s="52" t="s">
        <v>84</v>
      </c>
      <c r="C160" s="18" t="s">
        <v>12</v>
      </c>
      <c r="D160" s="18" t="s">
        <v>12</v>
      </c>
      <c r="E160" s="18" t="s">
        <v>12</v>
      </c>
      <c r="F160" s="39">
        <f>G160+H160+I160</f>
        <v>163135</v>
      </c>
      <c r="G160" s="39">
        <f>G161+G164+G168</f>
        <v>5894</v>
      </c>
      <c r="H160" s="39">
        <f>H161+H164+H168</f>
        <v>157241</v>
      </c>
      <c r="I160" s="39">
        <f>I161+I164+I168</f>
        <v>0</v>
      </c>
      <c r="J160" s="39">
        <f>K160+L160+M160</f>
        <v>80499.100000000006</v>
      </c>
      <c r="K160" s="39">
        <f>K161+K164+K168</f>
        <v>2415</v>
      </c>
      <c r="L160" s="39">
        <f>L161+L164+L168</f>
        <v>78084.100000000006</v>
      </c>
      <c r="M160" s="39">
        <f>M161+M164+M168</f>
        <v>0</v>
      </c>
      <c r="N160" s="39">
        <f>O160+P160+Q160</f>
        <v>175710.3</v>
      </c>
      <c r="O160" s="39">
        <f>O161+O164+O168</f>
        <v>6521.4</v>
      </c>
      <c r="P160" s="39">
        <f>P161+P164+P168</f>
        <v>169188.9</v>
      </c>
      <c r="Q160" s="39">
        <f>Q161+Q164+Q168</f>
        <v>0</v>
      </c>
      <c r="R160" s="39">
        <f t="shared" ref="R160:R161" si="189">S160+T160+U160</f>
        <v>0</v>
      </c>
      <c r="S160" s="39">
        <f>S161+S164+S168</f>
        <v>0</v>
      </c>
      <c r="T160" s="39">
        <f>T161+T164+T168</f>
        <v>0</v>
      </c>
      <c r="U160" s="39">
        <f>U161+U164+U168</f>
        <v>0</v>
      </c>
      <c r="V160" s="40">
        <f t="shared" si="168"/>
        <v>0.49299999999999999</v>
      </c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  <c r="AY160" s="2"/>
      <c r="AZ160" s="2"/>
      <c r="BA160" s="2"/>
      <c r="BB160" s="2"/>
      <c r="BC160" s="2"/>
      <c r="BD160" s="2"/>
      <c r="BE160" s="2"/>
      <c r="BF160" s="2"/>
      <c r="BG160" s="2"/>
      <c r="BH160" s="2"/>
      <c r="BI160" s="2"/>
      <c r="BJ160" s="2"/>
      <c r="BK160" s="2"/>
      <c r="BL160" s="2"/>
      <c r="BM160" s="2"/>
      <c r="BN160" s="2"/>
      <c r="BO160" s="2"/>
      <c r="BP160" s="2"/>
      <c r="BQ160" s="2"/>
      <c r="BR160" s="2"/>
      <c r="BS160" s="2"/>
      <c r="BT160" s="2"/>
      <c r="BU160" s="2"/>
      <c r="BV160" s="2"/>
      <c r="BW160" s="2"/>
      <c r="BX160" s="2"/>
      <c r="BY160" s="2"/>
      <c r="BZ160" s="2"/>
      <c r="CA160" s="2"/>
      <c r="CB160" s="2"/>
      <c r="CC160" s="2"/>
      <c r="CD160" s="2"/>
      <c r="CE160" s="2"/>
      <c r="CF160" s="2"/>
      <c r="CG160" s="2"/>
      <c r="CH160" s="2"/>
      <c r="CI160" s="2"/>
      <c r="CJ160" s="2"/>
      <c r="CK160" s="2"/>
      <c r="CL160" s="2"/>
      <c r="CM160" s="2"/>
      <c r="CN160" s="2"/>
      <c r="CO160" s="2"/>
      <c r="CP160" s="2"/>
      <c r="CQ160" s="2"/>
      <c r="CR160" s="2"/>
      <c r="CS160" s="2"/>
      <c r="CT160" s="2"/>
      <c r="CU160" s="2"/>
      <c r="CV160" s="2"/>
      <c r="CW160" s="2"/>
    </row>
    <row r="161" spans="1:101" ht="56.25" customHeight="1">
      <c r="A161" s="8" t="s">
        <v>85</v>
      </c>
      <c r="B161" s="22" t="s">
        <v>223</v>
      </c>
      <c r="C161" s="31" t="s">
        <v>12</v>
      </c>
      <c r="D161" s="31" t="s">
        <v>12</v>
      </c>
      <c r="E161" s="31" t="s">
        <v>12</v>
      </c>
      <c r="F161" s="24">
        <f t="shared" ref="F161:F181" si="190">G161+H161+I161</f>
        <v>9869.9</v>
      </c>
      <c r="G161" s="24">
        <f>SUM(G163:G163)</f>
        <v>296.10000000000002</v>
      </c>
      <c r="H161" s="24">
        <f>SUM(H163:H163)</f>
        <v>9573.7999999999993</v>
      </c>
      <c r="I161" s="24">
        <f>SUM(I163:I163)</f>
        <v>0</v>
      </c>
      <c r="J161" s="24">
        <f t="shared" ref="J161" si="191">K161+L161+M161</f>
        <v>9869.9</v>
      </c>
      <c r="K161" s="24">
        <f>SUM(K163:K163)</f>
        <v>296.10000000000002</v>
      </c>
      <c r="L161" s="24">
        <f>SUM(L163:L163)</f>
        <v>9573.7999999999993</v>
      </c>
      <c r="M161" s="24">
        <f>SUM(M163:M163)</f>
        <v>0</v>
      </c>
      <c r="N161" s="24">
        <f t="shared" si="180"/>
        <v>9869.9</v>
      </c>
      <c r="O161" s="24">
        <f>SUM(O163:O163)</f>
        <v>296.10000000000002</v>
      </c>
      <c r="P161" s="24">
        <f>SUM(P163:P163)</f>
        <v>9573.7999999999993</v>
      </c>
      <c r="Q161" s="24">
        <f>SUM(Q163:Q163)</f>
        <v>0</v>
      </c>
      <c r="R161" s="24">
        <f t="shared" si="189"/>
        <v>0</v>
      </c>
      <c r="S161" s="24">
        <f>SUM(S163:S163)</f>
        <v>0</v>
      </c>
      <c r="T161" s="24">
        <f>SUM(T163:T163)</f>
        <v>0</v>
      </c>
      <c r="U161" s="24">
        <f>SUM(U163:U163)</f>
        <v>0</v>
      </c>
      <c r="V161" s="32">
        <f t="shared" si="168"/>
        <v>1</v>
      </c>
    </row>
    <row r="162" spans="1:101" ht="18.75">
      <c r="A162" s="11"/>
      <c r="B162" s="56" t="s">
        <v>14</v>
      </c>
      <c r="C162" s="49"/>
      <c r="D162" s="49"/>
      <c r="E162" s="49"/>
      <c r="F162" s="24"/>
      <c r="G162" s="24"/>
      <c r="H162" s="24"/>
      <c r="I162" s="24"/>
      <c r="J162" s="24"/>
      <c r="K162" s="24"/>
      <c r="L162" s="24"/>
      <c r="M162" s="24"/>
      <c r="N162" s="24"/>
      <c r="O162" s="24"/>
      <c r="P162" s="24"/>
      <c r="Q162" s="24"/>
      <c r="R162" s="24"/>
      <c r="S162" s="24"/>
      <c r="T162" s="24"/>
      <c r="U162" s="24"/>
      <c r="V162" s="32"/>
    </row>
    <row r="163" spans="1:101" ht="120.75" customHeight="1">
      <c r="A163" s="43"/>
      <c r="B163" s="77" t="s">
        <v>238</v>
      </c>
      <c r="C163" s="45" t="s">
        <v>225</v>
      </c>
      <c r="D163" s="46" t="s">
        <v>56</v>
      </c>
      <c r="E163" s="45" t="s">
        <v>148</v>
      </c>
      <c r="F163" s="90">
        <f t="shared" si="190"/>
        <v>9869.9</v>
      </c>
      <c r="G163" s="93">
        <v>296.10000000000002</v>
      </c>
      <c r="H163" s="93">
        <v>9573.7999999999993</v>
      </c>
      <c r="I163" s="93"/>
      <c r="J163" s="90">
        <f t="shared" ref="J163:J164" si="192">K163+L163+M163</f>
        <v>9869.9</v>
      </c>
      <c r="K163" s="93">
        <v>296.10000000000002</v>
      </c>
      <c r="L163" s="93">
        <v>9573.7999999999993</v>
      </c>
      <c r="M163" s="93"/>
      <c r="N163" s="90">
        <f t="shared" ref="N163:N164" si="193">O163+P163+Q163</f>
        <v>9869.9</v>
      </c>
      <c r="O163" s="93">
        <v>296.10000000000002</v>
      </c>
      <c r="P163" s="93">
        <v>9573.7999999999993</v>
      </c>
      <c r="Q163" s="93"/>
      <c r="R163" s="90">
        <f t="shared" ref="R163:R164" si="194">S163+T163+U163</f>
        <v>0</v>
      </c>
      <c r="S163" s="93">
        <v>0</v>
      </c>
      <c r="T163" s="93"/>
      <c r="U163" s="93"/>
      <c r="V163" s="32">
        <f t="shared" si="168"/>
        <v>1</v>
      </c>
    </row>
    <row r="164" spans="1:101" ht="44.25" customHeight="1">
      <c r="A164" s="21" t="s">
        <v>86</v>
      </c>
      <c r="B164" s="42" t="s">
        <v>224</v>
      </c>
      <c r="C164" s="23" t="s">
        <v>12</v>
      </c>
      <c r="D164" s="23" t="s">
        <v>12</v>
      </c>
      <c r="E164" s="23" t="s">
        <v>12</v>
      </c>
      <c r="F164" s="24">
        <f>G164+H164+I164</f>
        <v>56259.9</v>
      </c>
      <c r="G164" s="24">
        <f>SUM(G166:G167)</f>
        <v>1687.8</v>
      </c>
      <c r="H164" s="24">
        <f>SUM(H166:H167)</f>
        <v>54572.1</v>
      </c>
      <c r="I164" s="24">
        <f>SUM(I166:I167)</f>
        <v>0</v>
      </c>
      <c r="J164" s="24">
        <f t="shared" si="192"/>
        <v>15848.9</v>
      </c>
      <c r="K164" s="24">
        <f>SUM(K166:K167)</f>
        <v>475.5</v>
      </c>
      <c r="L164" s="24">
        <f>SUM(L166:L167)</f>
        <v>15373.4</v>
      </c>
      <c r="M164" s="24">
        <f>SUM(M166:M167)</f>
        <v>0</v>
      </c>
      <c r="N164" s="24">
        <f t="shared" si="193"/>
        <v>59890.5</v>
      </c>
      <c r="O164" s="24">
        <f>SUM(O166:O167)</f>
        <v>1796.7</v>
      </c>
      <c r="P164" s="24">
        <f>SUM(P166:P167)</f>
        <v>58093.8</v>
      </c>
      <c r="Q164" s="24">
        <f>SUM(Q166:Q167)</f>
        <v>0</v>
      </c>
      <c r="R164" s="24">
        <f t="shared" si="194"/>
        <v>0</v>
      </c>
      <c r="S164" s="24">
        <f>SUM(S166:S167)</f>
        <v>0</v>
      </c>
      <c r="T164" s="24">
        <f>SUM(T166:T167)</f>
        <v>0</v>
      </c>
      <c r="U164" s="24">
        <f>SUM(U166:U167)</f>
        <v>0</v>
      </c>
      <c r="V164" s="32">
        <f t="shared" si="168"/>
        <v>0.28199999999999997</v>
      </c>
    </row>
    <row r="165" spans="1:101" ht="18.75">
      <c r="A165" s="33"/>
      <c r="B165" s="53" t="s">
        <v>14</v>
      </c>
      <c r="C165" s="27"/>
      <c r="D165" s="27"/>
      <c r="E165" s="27"/>
      <c r="F165" s="24"/>
      <c r="G165" s="24"/>
      <c r="H165" s="24"/>
      <c r="I165" s="24"/>
      <c r="J165" s="24"/>
      <c r="K165" s="24"/>
      <c r="L165" s="24"/>
      <c r="M165" s="24"/>
      <c r="N165" s="24"/>
      <c r="O165" s="24"/>
      <c r="P165" s="24"/>
      <c r="Q165" s="24"/>
      <c r="R165" s="24"/>
      <c r="S165" s="24"/>
      <c r="T165" s="24"/>
      <c r="U165" s="24"/>
      <c r="V165" s="32"/>
    </row>
    <row r="166" spans="1:101" ht="134.25" customHeight="1">
      <c r="A166" s="33"/>
      <c r="B166" s="79" t="s">
        <v>241</v>
      </c>
      <c r="C166" s="45" t="s">
        <v>225</v>
      </c>
      <c r="D166" s="46" t="s">
        <v>56</v>
      </c>
      <c r="E166" s="29" t="s">
        <v>95</v>
      </c>
      <c r="F166" s="24">
        <f t="shared" ref="F166" si="195">G166+H166+I166</f>
        <v>40411</v>
      </c>
      <c r="G166" s="68">
        <v>1212.3</v>
      </c>
      <c r="H166" s="68">
        <v>39198.699999999997</v>
      </c>
      <c r="I166" s="68"/>
      <c r="J166" s="24">
        <f t="shared" ref="J166" si="196">K166+L166+M166</f>
        <v>0</v>
      </c>
      <c r="K166" s="68"/>
      <c r="L166" s="68"/>
      <c r="M166" s="68"/>
      <c r="N166" s="24">
        <f t="shared" ref="N166" si="197">O166+P166+Q166</f>
        <v>43731.1</v>
      </c>
      <c r="O166" s="68">
        <v>1311.9</v>
      </c>
      <c r="P166" s="68">
        <v>42419.199999999997</v>
      </c>
      <c r="Q166" s="68"/>
      <c r="R166" s="24">
        <f t="shared" ref="R166" si="198">S166+T166+U166</f>
        <v>0</v>
      </c>
      <c r="S166" s="68">
        <v>0</v>
      </c>
      <c r="T166" s="68"/>
      <c r="U166" s="68"/>
      <c r="V166" s="32">
        <f t="shared" si="168"/>
        <v>0</v>
      </c>
    </row>
    <row r="167" spans="1:101" ht="134.25" customHeight="1">
      <c r="A167" s="33"/>
      <c r="B167" s="35" t="s">
        <v>226</v>
      </c>
      <c r="C167" s="45" t="s">
        <v>225</v>
      </c>
      <c r="D167" s="46" t="s">
        <v>56</v>
      </c>
      <c r="E167" s="29" t="s">
        <v>149</v>
      </c>
      <c r="F167" s="24">
        <f t="shared" si="190"/>
        <v>15848.9</v>
      </c>
      <c r="G167" s="68">
        <v>475.5</v>
      </c>
      <c r="H167" s="68">
        <v>15373.4</v>
      </c>
      <c r="I167" s="68"/>
      <c r="J167" s="24">
        <f t="shared" ref="J167" si="199">K167+L167+M167</f>
        <v>15848.9</v>
      </c>
      <c r="K167" s="68">
        <v>475.47</v>
      </c>
      <c r="L167" s="68">
        <v>15373.4</v>
      </c>
      <c r="M167" s="68"/>
      <c r="N167" s="24">
        <f t="shared" ref="N167" si="200">O167+P167+Q167</f>
        <v>16159.4</v>
      </c>
      <c r="O167" s="68">
        <v>484.8</v>
      </c>
      <c r="P167" s="68">
        <v>15674.6</v>
      </c>
      <c r="Q167" s="68"/>
      <c r="R167" s="24">
        <f t="shared" ref="R167" si="201">S167+T167+U167</f>
        <v>0</v>
      </c>
      <c r="S167" s="68">
        <v>0</v>
      </c>
      <c r="T167" s="68"/>
      <c r="U167" s="68"/>
      <c r="V167" s="32">
        <f t="shared" si="168"/>
        <v>1</v>
      </c>
      <c r="X167" s="15"/>
    </row>
    <row r="168" spans="1:101" ht="45" customHeight="1">
      <c r="A168" s="8" t="s">
        <v>87</v>
      </c>
      <c r="B168" s="22" t="s">
        <v>237</v>
      </c>
      <c r="C168" s="31" t="s">
        <v>12</v>
      </c>
      <c r="D168" s="58" t="s">
        <v>12</v>
      </c>
      <c r="E168" s="31" t="s">
        <v>12</v>
      </c>
      <c r="F168" s="24">
        <f t="shared" si="190"/>
        <v>97005.2</v>
      </c>
      <c r="G168" s="24">
        <f>SUM(G170:G175)</f>
        <v>3910.1</v>
      </c>
      <c r="H168" s="24">
        <f>SUM(H170:H175)</f>
        <v>93095.1</v>
      </c>
      <c r="I168" s="24">
        <f>SUM(I170:I175)</f>
        <v>0</v>
      </c>
      <c r="J168" s="24">
        <f t="shared" ref="J168" si="202">K168+L168+M168</f>
        <v>54780.3</v>
      </c>
      <c r="K168" s="24">
        <f>SUM(K170:K175)</f>
        <v>1643.4</v>
      </c>
      <c r="L168" s="24">
        <f>SUM(L170:L175)</f>
        <v>53136.9</v>
      </c>
      <c r="M168" s="24">
        <f>SUM(M170:M175)</f>
        <v>0</v>
      </c>
      <c r="N168" s="24">
        <f t="shared" ref="N168" si="203">O168+P168+Q168</f>
        <v>105949.9</v>
      </c>
      <c r="O168" s="24">
        <f>SUM(O170:O175)</f>
        <v>4428.6000000000004</v>
      </c>
      <c r="P168" s="24">
        <f>SUM(P170:P175)</f>
        <v>101521.3</v>
      </c>
      <c r="Q168" s="24">
        <f>SUM(Q170:Q175)</f>
        <v>0</v>
      </c>
      <c r="R168" s="24">
        <f t="shared" ref="R168" si="204">S168+T168+U168</f>
        <v>0</v>
      </c>
      <c r="S168" s="24">
        <f>SUM(S170:S175)</f>
        <v>0</v>
      </c>
      <c r="T168" s="24">
        <f>SUM(T170:T175)</f>
        <v>0</v>
      </c>
      <c r="U168" s="24">
        <f>SUM(U170:U175)</f>
        <v>0</v>
      </c>
      <c r="V168" s="32">
        <f t="shared" si="168"/>
        <v>0.56499999999999995</v>
      </c>
    </row>
    <row r="169" spans="1:101" ht="18.75">
      <c r="A169" s="33"/>
      <c r="B169" s="35" t="s">
        <v>14</v>
      </c>
      <c r="C169" s="27"/>
      <c r="D169" s="36"/>
      <c r="E169" s="27"/>
      <c r="F169" s="24"/>
      <c r="G169" s="68"/>
      <c r="H169" s="68"/>
      <c r="I169" s="68"/>
      <c r="J169" s="24"/>
      <c r="K169" s="68"/>
      <c r="L169" s="68"/>
      <c r="M169" s="68"/>
      <c r="N169" s="24"/>
      <c r="O169" s="68"/>
      <c r="P169" s="68"/>
      <c r="Q169" s="68"/>
      <c r="R169" s="24"/>
      <c r="S169" s="68"/>
      <c r="T169" s="68"/>
      <c r="U169" s="68"/>
      <c r="V169" s="32"/>
    </row>
    <row r="170" spans="1:101" ht="99">
      <c r="A170" s="33"/>
      <c r="B170" s="35" t="s">
        <v>227</v>
      </c>
      <c r="C170" s="29" t="s">
        <v>225</v>
      </c>
      <c r="D170" s="30" t="s">
        <v>56</v>
      </c>
      <c r="E170" s="29" t="s">
        <v>137</v>
      </c>
      <c r="F170" s="24">
        <f t="shared" si="190"/>
        <v>11567</v>
      </c>
      <c r="G170" s="68">
        <v>347</v>
      </c>
      <c r="H170" s="68">
        <v>11220</v>
      </c>
      <c r="I170" s="68"/>
      <c r="J170" s="24">
        <f t="shared" ref="J170:J174" si="205">K170+L170+M170</f>
        <v>11567</v>
      </c>
      <c r="K170" s="68">
        <v>347.01</v>
      </c>
      <c r="L170" s="68">
        <v>11220</v>
      </c>
      <c r="M170" s="68"/>
      <c r="N170" s="24">
        <f t="shared" ref="N170:N174" si="206">O170+P170+Q170</f>
        <v>0</v>
      </c>
      <c r="O170" s="68">
        <v>0</v>
      </c>
      <c r="P170" s="68"/>
      <c r="Q170" s="68"/>
      <c r="R170" s="24">
        <f t="shared" ref="R170:R174" si="207">S170+T170+U170</f>
        <v>0</v>
      </c>
      <c r="S170" s="68">
        <v>0</v>
      </c>
      <c r="T170" s="68"/>
      <c r="U170" s="68"/>
      <c r="V170" s="32">
        <f t="shared" si="168"/>
        <v>1</v>
      </c>
    </row>
    <row r="171" spans="1:101" ht="99">
      <c r="A171" s="33"/>
      <c r="B171" s="35" t="s">
        <v>228</v>
      </c>
      <c r="C171" s="29" t="s">
        <v>225</v>
      </c>
      <c r="D171" s="30" t="s">
        <v>56</v>
      </c>
      <c r="E171" s="29" t="s">
        <v>150</v>
      </c>
      <c r="F171" s="24">
        <f t="shared" si="190"/>
        <v>24013.8</v>
      </c>
      <c r="G171" s="68">
        <v>720.4</v>
      </c>
      <c r="H171" s="68">
        <v>23293.4</v>
      </c>
      <c r="I171" s="68"/>
      <c r="J171" s="24">
        <f t="shared" si="205"/>
        <v>24013.8</v>
      </c>
      <c r="K171" s="68">
        <v>720.41</v>
      </c>
      <c r="L171" s="68">
        <v>23293.4</v>
      </c>
      <c r="M171" s="68"/>
      <c r="N171" s="24">
        <f t="shared" si="206"/>
        <v>21880.5</v>
      </c>
      <c r="O171" s="68">
        <v>656.4</v>
      </c>
      <c r="P171" s="68">
        <v>21224.1</v>
      </c>
      <c r="Q171" s="68"/>
      <c r="R171" s="24">
        <f t="shared" si="207"/>
        <v>0</v>
      </c>
      <c r="S171" s="68">
        <v>0</v>
      </c>
      <c r="T171" s="68"/>
      <c r="U171" s="68"/>
      <c r="V171" s="32">
        <f t="shared" si="168"/>
        <v>1</v>
      </c>
    </row>
    <row r="172" spans="1:101" ht="84" customHeight="1">
      <c r="A172" s="33"/>
      <c r="B172" s="35" t="s">
        <v>151</v>
      </c>
      <c r="C172" s="29" t="s">
        <v>229</v>
      </c>
      <c r="D172" s="30" t="s">
        <v>172</v>
      </c>
      <c r="E172" s="29" t="s">
        <v>152</v>
      </c>
      <c r="F172" s="24">
        <f t="shared" si="190"/>
        <v>13550.7</v>
      </c>
      <c r="G172" s="68">
        <v>406.5</v>
      </c>
      <c r="H172" s="68">
        <v>13144.2</v>
      </c>
      <c r="I172" s="68"/>
      <c r="J172" s="24">
        <f t="shared" si="205"/>
        <v>0</v>
      </c>
      <c r="K172" s="68"/>
      <c r="L172" s="68"/>
      <c r="M172" s="68"/>
      <c r="N172" s="24">
        <f t="shared" si="206"/>
        <v>13550.7</v>
      </c>
      <c r="O172" s="68">
        <v>406.5</v>
      </c>
      <c r="P172" s="68">
        <v>13144.2</v>
      </c>
      <c r="Q172" s="68"/>
      <c r="R172" s="24">
        <f t="shared" si="207"/>
        <v>0</v>
      </c>
      <c r="S172" s="68">
        <v>0</v>
      </c>
      <c r="T172" s="68"/>
      <c r="U172" s="68"/>
      <c r="V172" s="32">
        <f t="shared" si="168"/>
        <v>0</v>
      </c>
    </row>
    <row r="173" spans="1:101" ht="121.5" customHeight="1">
      <c r="A173" s="33"/>
      <c r="B173" s="35" t="s">
        <v>298</v>
      </c>
      <c r="C173" s="29" t="s">
        <v>225</v>
      </c>
      <c r="D173" s="30" t="s">
        <v>56</v>
      </c>
      <c r="E173" s="29" t="s">
        <v>297</v>
      </c>
      <c r="F173" s="24">
        <f t="shared" si="190"/>
        <v>9199.5</v>
      </c>
      <c r="G173" s="68">
        <v>276</v>
      </c>
      <c r="H173" s="68">
        <v>8923.5</v>
      </c>
      <c r="I173" s="68"/>
      <c r="J173" s="24">
        <f t="shared" si="205"/>
        <v>9199.5</v>
      </c>
      <c r="K173" s="68">
        <v>275.98</v>
      </c>
      <c r="L173" s="68">
        <v>8923.5</v>
      </c>
      <c r="M173" s="68"/>
      <c r="N173" s="24">
        <f t="shared" si="206"/>
        <v>0</v>
      </c>
      <c r="O173" s="68">
        <v>0</v>
      </c>
      <c r="P173" s="68">
        <v>0</v>
      </c>
      <c r="Q173" s="68"/>
      <c r="R173" s="24">
        <f t="shared" si="207"/>
        <v>0</v>
      </c>
      <c r="S173" s="68">
        <v>0</v>
      </c>
      <c r="T173" s="68"/>
      <c r="U173" s="68"/>
      <c r="V173" s="32">
        <f t="shared" si="168"/>
        <v>1</v>
      </c>
    </row>
    <row r="174" spans="1:101" ht="86.25" customHeight="1">
      <c r="A174" s="33"/>
      <c r="B174" s="35" t="s">
        <v>177</v>
      </c>
      <c r="C174" s="29" t="s">
        <v>230</v>
      </c>
      <c r="D174" s="30" t="s">
        <v>88</v>
      </c>
      <c r="E174" s="29" t="s">
        <v>173</v>
      </c>
      <c r="F174" s="24">
        <f t="shared" si="190"/>
        <v>37643.300000000003</v>
      </c>
      <c r="G174" s="68">
        <v>1129.3</v>
      </c>
      <c r="H174" s="68">
        <v>36514</v>
      </c>
      <c r="I174" s="68"/>
      <c r="J174" s="24">
        <f t="shared" si="205"/>
        <v>10000</v>
      </c>
      <c r="K174" s="68">
        <v>300</v>
      </c>
      <c r="L174" s="68">
        <v>9700</v>
      </c>
      <c r="M174" s="68"/>
      <c r="N174" s="24">
        <f t="shared" si="206"/>
        <v>69229.899999999994</v>
      </c>
      <c r="O174" s="68">
        <v>2076.9</v>
      </c>
      <c r="P174" s="68">
        <v>67153</v>
      </c>
      <c r="Q174" s="68"/>
      <c r="R174" s="24">
        <f t="shared" si="207"/>
        <v>0</v>
      </c>
      <c r="S174" s="68">
        <v>0</v>
      </c>
      <c r="T174" s="68"/>
      <c r="U174" s="68"/>
      <c r="V174" s="32">
        <f t="shared" si="168"/>
        <v>0.26600000000000001</v>
      </c>
    </row>
    <row r="175" spans="1:101" ht="80.25" customHeight="1">
      <c r="A175" s="33"/>
      <c r="B175" s="35" t="s">
        <v>89</v>
      </c>
      <c r="C175" s="29" t="s">
        <v>230</v>
      </c>
      <c r="D175" s="30" t="s">
        <v>88</v>
      </c>
      <c r="E175" s="29" t="s">
        <v>153</v>
      </c>
      <c r="F175" s="24">
        <f t="shared" si="190"/>
        <v>1030.9000000000001</v>
      </c>
      <c r="G175" s="68">
        <v>1030.9000000000001</v>
      </c>
      <c r="H175" s="68"/>
      <c r="I175" s="68"/>
      <c r="J175" s="24">
        <f t="shared" ref="J175:J176" si="208">K175+L175+M175</f>
        <v>0</v>
      </c>
      <c r="K175" s="68"/>
      <c r="L175" s="68"/>
      <c r="M175" s="68"/>
      <c r="N175" s="24">
        <f t="shared" ref="N175:N177" si="209">O175+P175+Q175</f>
        <v>1288.8</v>
      </c>
      <c r="O175" s="68">
        <v>1288.8</v>
      </c>
      <c r="P175" s="68"/>
      <c r="Q175" s="68"/>
      <c r="R175" s="24">
        <f t="shared" ref="R175" si="210">S175+T175+U175</f>
        <v>0</v>
      </c>
      <c r="S175" s="68">
        <v>0</v>
      </c>
      <c r="T175" s="68"/>
      <c r="U175" s="68"/>
      <c r="V175" s="32">
        <f t="shared" si="168"/>
        <v>0</v>
      </c>
    </row>
    <row r="176" spans="1:101" s="57" customFormat="1" ht="51.75" customHeight="1">
      <c r="A176" s="16" t="s">
        <v>90</v>
      </c>
      <c r="B176" s="52" t="s">
        <v>91</v>
      </c>
      <c r="C176" s="18" t="s">
        <v>12</v>
      </c>
      <c r="D176" s="18" t="s">
        <v>12</v>
      </c>
      <c r="E176" s="18" t="s">
        <v>12</v>
      </c>
      <c r="F176" s="39">
        <f t="shared" si="190"/>
        <v>30855.8</v>
      </c>
      <c r="G176" s="39">
        <f>G177</f>
        <v>11300</v>
      </c>
      <c r="H176" s="39">
        <f>H177</f>
        <v>19555.8</v>
      </c>
      <c r="I176" s="39">
        <f>I177</f>
        <v>0</v>
      </c>
      <c r="J176" s="39">
        <f t="shared" si="208"/>
        <v>30855.8</v>
      </c>
      <c r="K176" s="39">
        <f>K177</f>
        <v>11300</v>
      </c>
      <c r="L176" s="39">
        <f>L177</f>
        <v>19555.8</v>
      </c>
      <c r="M176" s="39">
        <f>M177</f>
        <v>0</v>
      </c>
      <c r="N176" s="39">
        <f t="shared" si="209"/>
        <v>23289.5</v>
      </c>
      <c r="O176" s="39">
        <f>O177</f>
        <v>4000</v>
      </c>
      <c r="P176" s="39">
        <f>P177</f>
        <v>19289.5</v>
      </c>
      <c r="Q176" s="39">
        <f>Q177</f>
        <v>0</v>
      </c>
      <c r="R176" s="39">
        <f>S176+T176+U176</f>
        <v>4000</v>
      </c>
      <c r="S176" s="39">
        <f>S177</f>
        <v>4000</v>
      </c>
      <c r="T176" s="39">
        <f>T177</f>
        <v>0</v>
      </c>
      <c r="U176" s="39">
        <f>U177</f>
        <v>0</v>
      </c>
      <c r="V176" s="40">
        <f t="shared" si="168"/>
        <v>1</v>
      </c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  <c r="AX176" s="2"/>
      <c r="AY176" s="2"/>
      <c r="AZ176" s="2"/>
      <c r="BA176" s="2"/>
      <c r="BB176" s="2"/>
      <c r="BC176" s="2"/>
      <c r="BD176" s="2"/>
      <c r="BE176" s="2"/>
      <c r="BF176" s="2"/>
      <c r="BG176" s="2"/>
      <c r="BH176" s="2"/>
      <c r="BI176" s="2"/>
      <c r="BJ176" s="2"/>
      <c r="BK176" s="2"/>
      <c r="BL176" s="2"/>
      <c r="BM176" s="2"/>
      <c r="BN176" s="2"/>
      <c r="BO176" s="2"/>
      <c r="BP176" s="2"/>
      <c r="BQ176" s="2"/>
      <c r="BR176" s="2"/>
      <c r="BS176" s="2"/>
      <c r="BT176" s="2"/>
      <c r="BU176" s="2"/>
      <c r="BV176" s="2"/>
      <c r="BW176" s="2"/>
      <c r="BX176" s="2"/>
      <c r="BY176" s="2"/>
      <c r="BZ176" s="2"/>
      <c r="CA176" s="2"/>
      <c r="CB176" s="2"/>
      <c r="CC176" s="2"/>
      <c r="CD176" s="2"/>
      <c r="CE176" s="2"/>
      <c r="CF176" s="2"/>
      <c r="CG176" s="2"/>
      <c r="CH176" s="2"/>
      <c r="CI176" s="2"/>
      <c r="CJ176" s="2"/>
      <c r="CK176" s="2"/>
      <c r="CL176" s="2"/>
      <c r="CM176" s="2"/>
      <c r="CN176" s="2"/>
      <c r="CO176" s="2"/>
      <c r="CP176" s="2"/>
      <c r="CQ176" s="2"/>
      <c r="CR176" s="2"/>
      <c r="CS176" s="2"/>
      <c r="CT176" s="2"/>
      <c r="CU176" s="2"/>
      <c r="CV176" s="2"/>
      <c r="CW176" s="2"/>
    </row>
    <row r="177" spans="1:101" ht="58.5" customHeight="1">
      <c r="A177" s="8" t="s">
        <v>92</v>
      </c>
      <c r="B177" s="22" t="s">
        <v>232</v>
      </c>
      <c r="C177" s="31" t="s">
        <v>12</v>
      </c>
      <c r="D177" s="31" t="s">
        <v>12</v>
      </c>
      <c r="E177" s="31" t="s">
        <v>12</v>
      </c>
      <c r="F177" s="24">
        <f t="shared" si="190"/>
        <v>30855.8</v>
      </c>
      <c r="G177" s="24">
        <f>SUM(G179:G181)</f>
        <v>11300</v>
      </c>
      <c r="H177" s="24">
        <f t="shared" ref="H177:I177" si="211">SUM(H179:H181)</f>
        <v>19555.8</v>
      </c>
      <c r="I177" s="24">
        <f t="shared" si="211"/>
        <v>0</v>
      </c>
      <c r="J177" s="24">
        <f>K177+L177+M177</f>
        <v>30855.8</v>
      </c>
      <c r="K177" s="24">
        <f>SUM(K179:K181)</f>
        <v>11300</v>
      </c>
      <c r="L177" s="24">
        <f t="shared" ref="L177:M177" si="212">SUM(L179:L181)</f>
        <v>19555.8</v>
      </c>
      <c r="M177" s="24">
        <f t="shared" si="212"/>
        <v>0</v>
      </c>
      <c r="N177" s="24">
        <f t="shared" si="209"/>
        <v>23289.5</v>
      </c>
      <c r="O177" s="24">
        <f>SUM(O179:O181)</f>
        <v>4000</v>
      </c>
      <c r="P177" s="24">
        <f t="shared" ref="P177:Q177" si="213">SUM(P179:P181)</f>
        <v>19289.5</v>
      </c>
      <c r="Q177" s="24">
        <f t="shared" si="213"/>
        <v>0</v>
      </c>
      <c r="R177" s="24">
        <f>S177+T177+U177</f>
        <v>4000</v>
      </c>
      <c r="S177" s="24">
        <f>SUM(S179:S181)</f>
        <v>4000</v>
      </c>
      <c r="T177" s="24">
        <f t="shared" ref="T177:U177" si="214">SUM(T179:T181)</f>
        <v>0</v>
      </c>
      <c r="U177" s="24">
        <f t="shared" si="214"/>
        <v>0</v>
      </c>
      <c r="V177" s="32">
        <f t="shared" si="168"/>
        <v>1</v>
      </c>
    </row>
    <row r="178" spans="1:101" ht="18.75">
      <c r="A178" s="33"/>
      <c r="B178" s="53" t="s">
        <v>14</v>
      </c>
      <c r="C178" s="27"/>
      <c r="D178" s="27"/>
      <c r="E178" s="27"/>
      <c r="F178" s="24"/>
      <c r="G178" s="24"/>
      <c r="H178" s="24"/>
      <c r="I178" s="24"/>
      <c r="J178" s="24"/>
      <c r="K178" s="24"/>
      <c r="L178" s="24"/>
      <c r="M178" s="24"/>
      <c r="N178" s="24"/>
      <c r="O178" s="24"/>
      <c r="P178" s="24"/>
      <c r="Q178" s="24"/>
      <c r="R178" s="24"/>
      <c r="S178" s="24"/>
      <c r="T178" s="24"/>
      <c r="U178" s="24"/>
      <c r="V178" s="32"/>
    </row>
    <row r="179" spans="1:101" ht="75" customHeight="1">
      <c r="A179" s="33"/>
      <c r="B179" s="35" t="s">
        <v>231</v>
      </c>
      <c r="C179" s="29" t="s">
        <v>225</v>
      </c>
      <c r="D179" s="30" t="s">
        <v>56</v>
      </c>
      <c r="E179" s="29" t="s">
        <v>295</v>
      </c>
      <c r="F179" s="24">
        <f t="shared" si="190"/>
        <v>24055.8</v>
      </c>
      <c r="G179" s="68">
        <v>4500</v>
      </c>
      <c r="H179" s="68">
        <v>19555.8</v>
      </c>
      <c r="I179" s="68"/>
      <c r="J179" s="24">
        <f t="shared" ref="J179:J180" si="215">K179+L179+M179</f>
        <v>24055.8</v>
      </c>
      <c r="K179" s="68">
        <v>4500</v>
      </c>
      <c r="L179" s="68">
        <v>19555.8</v>
      </c>
      <c r="M179" s="68"/>
      <c r="N179" s="24">
        <f t="shared" ref="N179:N181" si="216">O179+P179+Q179</f>
        <v>20789.5</v>
      </c>
      <c r="O179" s="68">
        <v>1500</v>
      </c>
      <c r="P179" s="68">
        <v>19289.5</v>
      </c>
      <c r="Q179" s="68"/>
      <c r="R179" s="24">
        <f t="shared" ref="R179:R180" si="217">S179+T179+U179</f>
        <v>1500</v>
      </c>
      <c r="S179" s="68">
        <v>1500</v>
      </c>
      <c r="T179" s="68"/>
      <c r="U179" s="68"/>
      <c r="V179" s="32">
        <f t="shared" si="168"/>
        <v>1</v>
      </c>
    </row>
    <row r="180" spans="1:101" ht="74.25" customHeight="1">
      <c r="A180" s="33"/>
      <c r="B180" s="35" t="s">
        <v>245</v>
      </c>
      <c r="C180" s="29" t="s">
        <v>209</v>
      </c>
      <c r="D180" s="30" t="s">
        <v>57</v>
      </c>
      <c r="E180" s="29" t="s">
        <v>296</v>
      </c>
      <c r="F180" s="24">
        <f t="shared" si="190"/>
        <v>0</v>
      </c>
      <c r="G180" s="68">
        <v>0</v>
      </c>
      <c r="H180" s="68"/>
      <c r="I180" s="68"/>
      <c r="J180" s="24">
        <f t="shared" si="215"/>
        <v>0</v>
      </c>
      <c r="K180" s="68"/>
      <c r="L180" s="68"/>
      <c r="M180" s="68"/>
      <c r="N180" s="24">
        <f t="shared" si="216"/>
        <v>2500</v>
      </c>
      <c r="O180" s="68">
        <v>2500</v>
      </c>
      <c r="P180" s="68"/>
      <c r="Q180" s="68"/>
      <c r="R180" s="24">
        <f t="shared" si="217"/>
        <v>2500</v>
      </c>
      <c r="S180" s="68">
        <v>2500</v>
      </c>
      <c r="T180" s="68"/>
      <c r="U180" s="68"/>
      <c r="V180" s="32" t="e">
        <f t="shared" si="168"/>
        <v>#DIV/0!</v>
      </c>
    </row>
    <row r="181" spans="1:101" ht="74.25" customHeight="1">
      <c r="A181" s="33"/>
      <c r="B181" s="35" t="s">
        <v>245</v>
      </c>
      <c r="C181" s="29" t="s">
        <v>225</v>
      </c>
      <c r="D181" s="30" t="s">
        <v>56</v>
      </c>
      <c r="E181" s="29" t="s">
        <v>296</v>
      </c>
      <c r="F181" s="24">
        <f t="shared" si="190"/>
        <v>6800</v>
      </c>
      <c r="G181" s="68">
        <v>6800</v>
      </c>
      <c r="H181" s="68"/>
      <c r="I181" s="68"/>
      <c r="J181" s="24">
        <f>K181+L181+M181</f>
        <v>6800</v>
      </c>
      <c r="K181" s="68">
        <v>6800</v>
      </c>
      <c r="L181" s="68"/>
      <c r="M181" s="68"/>
      <c r="N181" s="24">
        <f t="shared" si="216"/>
        <v>0</v>
      </c>
      <c r="O181" s="68">
        <v>0</v>
      </c>
      <c r="P181" s="68"/>
      <c r="Q181" s="68"/>
      <c r="R181" s="24">
        <f>S181+T181+U181</f>
        <v>0</v>
      </c>
      <c r="S181" s="68">
        <v>0</v>
      </c>
      <c r="T181" s="68"/>
      <c r="U181" s="68"/>
      <c r="V181" s="32">
        <f t="shared" si="168"/>
        <v>1</v>
      </c>
    </row>
    <row r="182" spans="1:101" s="57" customFormat="1" ht="42.75" customHeight="1">
      <c r="A182" s="52">
        <v>11</v>
      </c>
      <c r="B182" s="52" t="s">
        <v>143</v>
      </c>
      <c r="C182" s="18" t="s">
        <v>12</v>
      </c>
      <c r="D182" s="18" t="s">
        <v>12</v>
      </c>
      <c r="E182" s="59" t="s">
        <v>12</v>
      </c>
      <c r="F182" s="39">
        <f>G182+H182+I182</f>
        <v>8645.1</v>
      </c>
      <c r="G182" s="39">
        <f>G183</f>
        <v>259.39999999999998</v>
      </c>
      <c r="H182" s="39">
        <f>H183</f>
        <v>8385.7000000000007</v>
      </c>
      <c r="I182" s="39">
        <f>I183</f>
        <v>0</v>
      </c>
      <c r="J182" s="39">
        <f>K182+L182+M182</f>
        <v>0</v>
      </c>
      <c r="K182" s="39">
        <f>K183</f>
        <v>0</v>
      </c>
      <c r="L182" s="39">
        <f>L183</f>
        <v>0</v>
      </c>
      <c r="M182" s="39">
        <f>M183</f>
        <v>0</v>
      </c>
      <c r="N182" s="39">
        <f t="shared" ref="N182:N183" si="218">O182+P182+Q182</f>
        <v>16690.599999999999</v>
      </c>
      <c r="O182" s="39">
        <f>O183</f>
        <v>500.7</v>
      </c>
      <c r="P182" s="39">
        <f>P183</f>
        <v>16189.9</v>
      </c>
      <c r="Q182" s="39">
        <f>Q183</f>
        <v>0</v>
      </c>
      <c r="R182" s="39">
        <f t="shared" ref="R182:R183" si="219">S182+T182+U182</f>
        <v>0</v>
      </c>
      <c r="S182" s="39">
        <f>S183</f>
        <v>0</v>
      </c>
      <c r="T182" s="39">
        <f>T183</f>
        <v>0</v>
      </c>
      <c r="U182" s="39">
        <f>U183</f>
        <v>0</v>
      </c>
      <c r="V182" s="40">
        <f t="shared" si="168"/>
        <v>0</v>
      </c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  <c r="AV182" s="2"/>
      <c r="AW182" s="2"/>
      <c r="AX182" s="2"/>
      <c r="AY182" s="2"/>
      <c r="AZ182" s="2"/>
      <c r="BA182" s="2"/>
      <c r="BB182" s="2"/>
      <c r="BC182" s="2"/>
      <c r="BD182" s="2"/>
      <c r="BE182" s="2"/>
      <c r="BF182" s="2"/>
      <c r="BG182" s="2"/>
      <c r="BH182" s="2"/>
      <c r="BI182" s="2"/>
      <c r="BJ182" s="2"/>
      <c r="BK182" s="2"/>
      <c r="BL182" s="2"/>
      <c r="BM182" s="2"/>
      <c r="BN182" s="2"/>
      <c r="BO182" s="2"/>
      <c r="BP182" s="2"/>
      <c r="BQ182" s="2"/>
      <c r="BR182" s="2"/>
      <c r="BS182" s="2"/>
      <c r="BT182" s="2"/>
      <c r="BU182" s="2"/>
      <c r="BV182" s="2"/>
      <c r="BW182" s="2"/>
      <c r="BX182" s="2"/>
      <c r="BY182" s="2"/>
      <c r="BZ182" s="2"/>
      <c r="CA182" s="2"/>
      <c r="CB182" s="2"/>
      <c r="CC182" s="2"/>
      <c r="CD182" s="2"/>
      <c r="CE182" s="2"/>
      <c r="CF182" s="2"/>
      <c r="CG182" s="2"/>
      <c r="CH182" s="2"/>
      <c r="CI182" s="2"/>
      <c r="CJ182" s="2"/>
      <c r="CK182" s="2"/>
      <c r="CL182" s="2"/>
      <c r="CM182" s="2"/>
      <c r="CN182" s="2"/>
      <c r="CO182" s="2"/>
      <c r="CP182" s="2"/>
      <c r="CQ182" s="2"/>
      <c r="CR182" s="2"/>
      <c r="CS182" s="2"/>
      <c r="CT182" s="2"/>
      <c r="CU182" s="2"/>
      <c r="CV182" s="2"/>
      <c r="CW182" s="2"/>
    </row>
    <row r="183" spans="1:101" s="6" customFormat="1" ht="39" customHeight="1">
      <c r="A183" s="21" t="s">
        <v>96</v>
      </c>
      <c r="B183" s="42" t="s">
        <v>97</v>
      </c>
      <c r="C183" s="23" t="s">
        <v>12</v>
      </c>
      <c r="D183" s="23" t="s">
        <v>12</v>
      </c>
      <c r="E183" s="23" t="s">
        <v>12</v>
      </c>
      <c r="F183" s="24">
        <f>G183+H183+I183</f>
        <v>8645.1</v>
      </c>
      <c r="G183" s="24">
        <f>SUM(G185:G186)</f>
        <v>259.39999999999998</v>
      </c>
      <c r="H183" s="24">
        <f t="shared" ref="H183" si="220">SUM(H185:H186)</f>
        <v>8385.7000000000007</v>
      </c>
      <c r="I183" s="24">
        <f t="shared" ref="I183" si="221">SUM(I185:I186)</f>
        <v>0</v>
      </c>
      <c r="J183" s="24">
        <f>K183+L183+M183</f>
        <v>0</v>
      </c>
      <c r="K183" s="24">
        <f t="shared" ref="K183:M183" si="222">SUM(K185:K186)</f>
        <v>0</v>
      </c>
      <c r="L183" s="24">
        <f t="shared" si="222"/>
        <v>0</v>
      </c>
      <c r="M183" s="24">
        <f t="shared" si="222"/>
        <v>0</v>
      </c>
      <c r="N183" s="24">
        <f t="shared" si="218"/>
        <v>16690.599999999999</v>
      </c>
      <c r="O183" s="24">
        <f t="shared" ref="O183:T183" si="223">SUM(O185:O186)</f>
        <v>500.7</v>
      </c>
      <c r="P183" s="24">
        <f t="shared" si="223"/>
        <v>16189.9</v>
      </c>
      <c r="Q183" s="24">
        <f t="shared" si="223"/>
        <v>0</v>
      </c>
      <c r="R183" s="24">
        <f t="shared" si="219"/>
        <v>0</v>
      </c>
      <c r="S183" s="24">
        <f t="shared" si="223"/>
        <v>0</v>
      </c>
      <c r="T183" s="24">
        <f t="shared" si="223"/>
        <v>0</v>
      </c>
      <c r="U183" s="24">
        <f t="shared" ref="U183" si="224">SUM(U185:U186)</f>
        <v>0</v>
      </c>
      <c r="V183" s="32">
        <f t="shared" si="168"/>
        <v>0</v>
      </c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2"/>
      <c r="AV183" s="2"/>
      <c r="AW183" s="2"/>
      <c r="AX183" s="2"/>
      <c r="AY183" s="2"/>
      <c r="AZ183" s="2"/>
      <c r="BA183" s="2"/>
      <c r="BB183" s="2"/>
      <c r="BC183" s="2"/>
      <c r="BD183" s="2"/>
      <c r="BE183" s="2"/>
      <c r="BF183" s="2"/>
      <c r="BG183" s="2"/>
      <c r="BH183" s="2"/>
      <c r="BI183" s="2"/>
      <c r="BJ183" s="2"/>
      <c r="BK183" s="2"/>
      <c r="BL183" s="2"/>
      <c r="BM183" s="2"/>
      <c r="BN183" s="2"/>
      <c r="BO183" s="2"/>
      <c r="BP183" s="2"/>
      <c r="BQ183" s="2"/>
      <c r="BR183" s="2"/>
      <c r="BS183" s="2"/>
      <c r="BT183" s="2"/>
      <c r="BU183" s="2"/>
      <c r="BV183" s="2"/>
      <c r="BW183" s="2"/>
      <c r="BX183" s="2"/>
      <c r="BY183" s="2"/>
      <c r="BZ183" s="2"/>
      <c r="CA183" s="2"/>
      <c r="CB183" s="2"/>
      <c r="CC183" s="2"/>
      <c r="CD183" s="2"/>
      <c r="CE183" s="2"/>
      <c r="CF183" s="2"/>
      <c r="CG183" s="2"/>
      <c r="CH183" s="2"/>
      <c r="CI183" s="2"/>
      <c r="CJ183" s="2"/>
      <c r="CK183" s="2"/>
      <c r="CL183" s="2"/>
      <c r="CM183" s="2"/>
      <c r="CN183" s="2"/>
      <c r="CO183" s="2"/>
      <c r="CP183" s="2"/>
      <c r="CQ183" s="2"/>
      <c r="CR183" s="2"/>
      <c r="CS183" s="2"/>
      <c r="CT183" s="2"/>
      <c r="CU183" s="2"/>
      <c r="CV183" s="2"/>
      <c r="CW183" s="2"/>
    </row>
    <row r="184" spans="1:101" ht="18.75">
      <c r="A184" s="11"/>
      <c r="B184" s="56" t="s">
        <v>14</v>
      </c>
      <c r="C184" s="49"/>
      <c r="D184" s="49"/>
      <c r="E184" s="49"/>
      <c r="F184" s="24"/>
      <c r="G184" s="24"/>
      <c r="H184" s="24"/>
      <c r="I184" s="24"/>
      <c r="J184" s="24"/>
      <c r="K184" s="24"/>
      <c r="L184" s="24"/>
      <c r="M184" s="24"/>
      <c r="N184" s="24"/>
      <c r="O184" s="24"/>
      <c r="P184" s="24"/>
      <c r="Q184" s="24"/>
      <c r="R184" s="24"/>
      <c r="S184" s="24"/>
      <c r="T184" s="24"/>
      <c r="U184" s="24"/>
      <c r="V184" s="32"/>
    </row>
    <row r="185" spans="1:101" ht="49.5">
      <c r="A185" s="60"/>
      <c r="B185" s="35" t="s">
        <v>98</v>
      </c>
      <c r="C185" s="29" t="s">
        <v>251</v>
      </c>
      <c r="D185" s="30" t="s">
        <v>99</v>
      </c>
      <c r="E185" s="29" t="s">
        <v>100</v>
      </c>
      <c r="F185" s="24">
        <f>G185+H185+I185</f>
        <v>0</v>
      </c>
      <c r="G185" s="68">
        <v>0</v>
      </c>
      <c r="H185" s="68">
        <v>0</v>
      </c>
      <c r="I185" s="68"/>
      <c r="J185" s="24">
        <f t="shared" ref="J185:J193" si="225">K185+L185+M185</f>
        <v>0</v>
      </c>
      <c r="K185" s="68"/>
      <c r="L185" s="68"/>
      <c r="M185" s="68"/>
      <c r="N185" s="24">
        <f t="shared" ref="N185:N193" si="226">O185+P185+Q185</f>
        <v>8593.5</v>
      </c>
      <c r="O185" s="68">
        <v>257.8</v>
      </c>
      <c r="P185" s="68">
        <v>8335.7000000000007</v>
      </c>
      <c r="Q185" s="68"/>
      <c r="R185" s="24">
        <f t="shared" ref="R185:R193" si="227">S185+T185+U185</f>
        <v>0</v>
      </c>
      <c r="S185" s="68">
        <v>0</v>
      </c>
      <c r="T185" s="68"/>
      <c r="U185" s="68"/>
      <c r="V185" s="32" t="e">
        <f t="shared" si="168"/>
        <v>#DIV/0!</v>
      </c>
    </row>
    <row r="186" spans="1:101" ht="54.75" customHeight="1">
      <c r="A186" s="60"/>
      <c r="B186" s="35" t="s">
        <v>165</v>
      </c>
      <c r="C186" s="29" t="s">
        <v>230</v>
      </c>
      <c r="D186" s="30" t="s">
        <v>88</v>
      </c>
      <c r="E186" s="29" t="s">
        <v>141</v>
      </c>
      <c r="F186" s="24">
        <f>G186+H186+I186</f>
        <v>8645.1</v>
      </c>
      <c r="G186" s="68">
        <v>259.39999999999998</v>
      </c>
      <c r="H186" s="68">
        <v>8385.7000000000007</v>
      </c>
      <c r="I186" s="68"/>
      <c r="J186" s="24">
        <f t="shared" si="225"/>
        <v>0</v>
      </c>
      <c r="K186" s="68"/>
      <c r="L186" s="68"/>
      <c r="M186" s="68"/>
      <c r="N186" s="24">
        <f t="shared" si="226"/>
        <v>8097.1</v>
      </c>
      <c r="O186" s="68">
        <v>242.9</v>
      </c>
      <c r="P186" s="68">
        <v>7854.2</v>
      </c>
      <c r="Q186" s="68"/>
      <c r="R186" s="24">
        <f t="shared" si="227"/>
        <v>0</v>
      </c>
      <c r="S186" s="68">
        <v>0</v>
      </c>
      <c r="T186" s="68"/>
      <c r="U186" s="68"/>
      <c r="V186" s="32">
        <f t="shared" si="168"/>
        <v>0</v>
      </c>
    </row>
    <row r="187" spans="1:101" ht="46.5" customHeight="1">
      <c r="A187" s="100" t="s">
        <v>332</v>
      </c>
      <c r="B187" s="52" t="s">
        <v>333</v>
      </c>
      <c r="C187" s="18" t="s">
        <v>12</v>
      </c>
      <c r="D187" s="18" t="s">
        <v>12</v>
      </c>
      <c r="E187" s="59" t="s">
        <v>12</v>
      </c>
      <c r="F187" s="39">
        <f>G187+H187+I187</f>
        <v>43057.599999999999</v>
      </c>
      <c r="G187" s="101">
        <f>G188+G191</f>
        <v>1291.8</v>
      </c>
      <c r="H187" s="101">
        <f>H188+H191</f>
        <v>41765.800000000003</v>
      </c>
      <c r="I187" s="101">
        <f t="shared" ref="I187" si="228">I188+I191</f>
        <v>0</v>
      </c>
      <c r="J187" s="39">
        <f t="shared" si="225"/>
        <v>0</v>
      </c>
      <c r="K187" s="101">
        <f>K188+K191</f>
        <v>0</v>
      </c>
      <c r="L187" s="101">
        <f t="shared" ref="L187:M187" si="229">L188+L191</f>
        <v>0</v>
      </c>
      <c r="M187" s="101">
        <f t="shared" si="229"/>
        <v>0</v>
      </c>
      <c r="N187" s="39">
        <f t="shared" si="226"/>
        <v>0</v>
      </c>
      <c r="O187" s="101">
        <f>O188+O191</f>
        <v>0</v>
      </c>
      <c r="P187" s="101">
        <f t="shared" ref="P187:Q187" si="230">P188+P191</f>
        <v>0</v>
      </c>
      <c r="Q187" s="101">
        <f t="shared" si="230"/>
        <v>0</v>
      </c>
      <c r="R187" s="39">
        <f t="shared" si="227"/>
        <v>0</v>
      </c>
      <c r="S187" s="101">
        <f>S188+S191</f>
        <v>0</v>
      </c>
      <c r="T187" s="101">
        <f t="shared" ref="T187:U187" si="231">T188+T191</f>
        <v>0</v>
      </c>
      <c r="U187" s="101">
        <f t="shared" si="231"/>
        <v>0</v>
      </c>
      <c r="V187" s="40">
        <f t="shared" si="168"/>
        <v>0</v>
      </c>
    </row>
    <row r="188" spans="1:101" ht="41.25" customHeight="1">
      <c r="A188" s="11" t="s">
        <v>334</v>
      </c>
      <c r="B188" s="42" t="s">
        <v>339</v>
      </c>
      <c r="C188" s="23" t="s">
        <v>12</v>
      </c>
      <c r="D188" s="23" t="s">
        <v>12</v>
      </c>
      <c r="E188" s="23" t="s">
        <v>12</v>
      </c>
      <c r="F188" s="24">
        <f>G188+H188+I188</f>
        <v>20403.8</v>
      </c>
      <c r="G188" s="68">
        <f>G190</f>
        <v>612.20000000000005</v>
      </c>
      <c r="H188" s="68">
        <f t="shared" ref="H188:I188" si="232">H190</f>
        <v>19791.599999999999</v>
      </c>
      <c r="I188" s="68">
        <f t="shared" si="232"/>
        <v>0</v>
      </c>
      <c r="J188" s="24">
        <f t="shared" si="225"/>
        <v>0</v>
      </c>
      <c r="K188" s="68">
        <f>K190+K193</f>
        <v>0</v>
      </c>
      <c r="L188" s="68">
        <f t="shared" ref="L188:M188" si="233">L190+L193</f>
        <v>0</v>
      </c>
      <c r="M188" s="68">
        <f t="shared" si="233"/>
        <v>0</v>
      </c>
      <c r="N188" s="24">
        <f t="shared" si="226"/>
        <v>0</v>
      </c>
      <c r="O188" s="68">
        <f>O190+O193</f>
        <v>0</v>
      </c>
      <c r="P188" s="68">
        <f t="shared" ref="P188:Q188" si="234">P190+P193</f>
        <v>0</v>
      </c>
      <c r="Q188" s="68">
        <f t="shared" si="234"/>
        <v>0</v>
      </c>
      <c r="R188" s="24">
        <f t="shared" si="227"/>
        <v>0</v>
      </c>
      <c r="S188" s="68">
        <f>S190+S193</f>
        <v>0</v>
      </c>
      <c r="T188" s="68">
        <f t="shared" ref="T188:U188" si="235">T190+T193</f>
        <v>0</v>
      </c>
      <c r="U188" s="68">
        <f t="shared" si="235"/>
        <v>0</v>
      </c>
      <c r="V188" s="32">
        <f t="shared" si="168"/>
        <v>0</v>
      </c>
    </row>
    <row r="189" spans="1:101" ht="20.25" customHeight="1">
      <c r="A189" s="11"/>
      <c r="B189" s="56" t="s">
        <v>14</v>
      </c>
      <c r="C189" s="31"/>
      <c r="D189" s="31"/>
      <c r="E189" s="99"/>
      <c r="F189" s="24"/>
      <c r="G189" s="68"/>
      <c r="H189" s="68"/>
      <c r="I189" s="68"/>
      <c r="J189" s="24"/>
      <c r="K189" s="68"/>
      <c r="L189" s="68"/>
      <c r="M189" s="68"/>
      <c r="N189" s="24"/>
      <c r="O189" s="68"/>
      <c r="P189" s="68"/>
      <c r="Q189" s="68"/>
      <c r="R189" s="24"/>
      <c r="S189" s="68"/>
      <c r="T189" s="68"/>
      <c r="U189" s="68"/>
      <c r="V189" s="32"/>
    </row>
    <row r="190" spans="1:101" ht="54.75" customHeight="1">
      <c r="A190" s="11"/>
      <c r="B190" s="56" t="s">
        <v>336</v>
      </c>
      <c r="C190" s="84" t="s">
        <v>209</v>
      </c>
      <c r="D190" s="84" t="s">
        <v>57</v>
      </c>
      <c r="E190" s="102" t="s">
        <v>335</v>
      </c>
      <c r="F190" s="24">
        <f t="shared" ref="F190:F193" si="236">G190+H190+I190</f>
        <v>20403.8</v>
      </c>
      <c r="G190" s="68">
        <v>612.20000000000005</v>
      </c>
      <c r="H190" s="68">
        <v>19791.599999999999</v>
      </c>
      <c r="I190" s="68"/>
      <c r="J190" s="24">
        <f t="shared" si="225"/>
        <v>0</v>
      </c>
      <c r="K190" s="68"/>
      <c r="L190" s="68"/>
      <c r="M190" s="68"/>
      <c r="N190" s="24">
        <f t="shared" si="226"/>
        <v>0</v>
      </c>
      <c r="O190" s="68">
        <v>0</v>
      </c>
      <c r="P190" s="68"/>
      <c r="Q190" s="68"/>
      <c r="R190" s="24">
        <f t="shared" si="227"/>
        <v>0</v>
      </c>
      <c r="S190" s="68"/>
      <c r="T190" s="68"/>
      <c r="U190" s="68"/>
      <c r="V190" s="32">
        <f t="shared" si="168"/>
        <v>0</v>
      </c>
    </row>
    <row r="191" spans="1:101" ht="54.75" customHeight="1">
      <c r="A191" s="11" t="s">
        <v>340</v>
      </c>
      <c r="B191" s="22" t="s">
        <v>341</v>
      </c>
      <c r="C191" s="23" t="s">
        <v>12</v>
      </c>
      <c r="D191" s="23" t="s">
        <v>12</v>
      </c>
      <c r="E191" s="23" t="s">
        <v>12</v>
      </c>
      <c r="F191" s="24">
        <f t="shared" si="236"/>
        <v>22653.8</v>
      </c>
      <c r="G191" s="68">
        <f>G193</f>
        <v>679.6</v>
      </c>
      <c r="H191" s="68">
        <f t="shared" ref="H191:I191" si="237">H193</f>
        <v>21974.2</v>
      </c>
      <c r="I191" s="68">
        <f t="shared" si="237"/>
        <v>0</v>
      </c>
      <c r="J191" s="24">
        <f t="shared" si="225"/>
        <v>0</v>
      </c>
      <c r="K191" s="68">
        <f>K193</f>
        <v>0</v>
      </c>
      <c r="L191" s="68">
        <f t="shared" ref="L191:M191" si="238">L193</f>
        <v>0</v>
      </c>
      <c r="M191" s="68">
        <f t="shared" si="238"/>
        <v>0</v>
      </c>
      <c r="N191" s="24">
        <f t="shared" si="226"/>
        <v>0</v>
      </c>
      <c r="O191" s="68">
        <f>O193</f>
        <v>0</v>
      </c>
      <c r="P191" s="68">
        <f t="shared" ref="P191:Q191" si="239">P193</f>
        <v>0</v>
      </c>
      <c r="Q191" s="68">
        <f t="shared" si="239"/>
        <v>0</v>
      </c>
      <c r="R191" s="24">
        <f t="shared" si="227"/>
        <v>0</v>
      </c>
      <c r="S191" s="68">
        <f>S193</f>
        <v>0</v>
      </c>
      <c r="T191" s="68">
        <f t="shared" ref="T191:U191" si="240">T193</f>
        <v>0</v>
      </c>
      <c r="U191" s="68">
        <f t="shared" si="240"/>
        <v>0</v>
      </c>
      <c r="V191" s="32">
        <f t="shared" si="168"/>
        <v>0</v>
      </c>
    </row>
    <row r="192" spans="1:101" ht="21.75" customHeight="1">
      <c r="A192" s="11"/>
      <c r="B192" s="56" t="s">
        <v>14</v>
      </c>
      <c r="C192" s="84"/>
      <c r="D192" s="84"/>
      <c r="E192" s="102"/>
      <c r="F192" s="24"/>
      <c r="G192" s="68"/>
      <c r="H192" s="68"/>
      <c r="I192" s="68"/>
      <c r="J192" s="24"/>
      <c r="K192" s="68"/>
      <c r="L192" s="68"/>
      <c r="M192" s="68"/>
      <c r="N192" s="24"/>
      <c r="O192" s="68"/>
      <c r="P192" s="68"/>
      <c r="Q192" s="68"/>
      <c r="R192" s="24"/>
      <c r="S192" s="68"/>
      <c r="T192" s="68"/>
      <c r="U192" s="68"/>
      <c r="V192" s="32"/>
    </row>
    <row r="193" spans="1:22" ht="54.75" customHeight="1">
      <c r="A193" s="11"/>
      <c r="B193" s="56" t="s">
        <v>338</v>
      </c>
      <c r="C193" s="84" t="s">
        <v>222</v>
      </c>
      <c r="D193" s="87" t="s">
        <v>79</v>
      </c>
      <c r="E193" s="102" t="s">
        <v>337</v>
      </c>
      <c r="F193" s="24">
        <f t="shared" si="236"/>
        <v>22653.8</v>
      </c>
      <c r="G193" s="68">
        <v>679.61</v>
      </c>
      <c r="H193" s="68">
        <v>21974.2</v>
      </c>
      <c r="I193" s="68"/>
      <c r="J193" s="24">
        <f t="shared" si="225"/>
        <v>0</v>
      </c>
      <c r="K193" s="68"/>
      <c r="L193" s="68"/>
      <c r="M193" s="68"/>
      <c r="N193" s="24">
        <f t="shared" si="226"/>
        <v>0</v>
      </c>
      <c r="O193" s="68">
        <v>0</v>
      </c>
      <c r="P193" s="68"/>
      <c r="Q193" s="68"/>
      <c r="R193" s="24">
        <f t="shared" si="227"/>
        <v>0</v>
      </c>
      <c r="S193" s="68"/>
      <c r="T193" s="68"/>
      <c r="U193" s="68"/>
      <c r="V193" s="32">
        <f t="shared" si="168"/>
        <v>0</v>
      </c>
    </row>
    <row r="194" spans="1:22">
      <c r="B194" s="4" t="s">
        <v>252</v>
      </c>
    </row>
    <row r="195" spans="1:22" ht="16.5" customHeight="1">
      <c r="B195" s="4" t="s">
        <v>142</v>
      </c>
    </row>
    <row r="196" spans="1:22">
      <c r="B196" s="82"/>
      <c r="V196" s="2"/>
    </row>
    <row r="197" spans="1:22">
      <c r="V197" s="2"/>
    </row>
    <row r="198" spans="1:22" ht="22.15" customHeight="1">
      <c r="V198" s="2"/>
    </row>
    <row r="199" spans="1:22" ht="22.15" customHeight="1">
      <c r="V199" s="2"/>
    </row>
    <row r="200" spans="1:22" ht="22.15" customHeight="1">
      <c r="V200" s="2"/>
    </row>
    <row r="201" spans="1:22" ht="22.15" customHeight="1">
      <c r="V201" s="2"/>
    </row>
    <row r="202" spans="1:22" ht="21" customHeight="1">
      <c r="V202" s="2"/>
    </row>
    <row r="203" spans="1:22" ht="21" customHeight="1">
      <c r="V203" s="2"/>
    </row>
    <row r="204" spans="1:22" ht="21" customHeight="1">
      <c r="V204" s="2"/>
    </row>
    <row r="205" spans="1:22" ht="21" customHeight="1">
      <c r="V205" s="2"/>
    </row>
    <row r="206" spans="1:22" ht="17.45" customHeight="1">
      <c r="V206" s="2"/>
    </row>
    <row r="207" spans="1:22" ht="16.149999999999999" customHeight="1">
      <c r="V207" s="2"/>
    </row>
    <row r="208" spans="1:22" ht="17.45" customHeight="1">
      <c r="V208" s="2"/>
    </row>
    <row r="209" spans="22:22" ht="20.45" customHeight="1">
      <c r="V209" s="2"/>
    </row>
    <row r="210" spans="22:22" ht="16.149999999999999" customHeight="1">
      <c r="V210" s="2"/>
    </row>
    <row r="211" spans="22:22" ht="17.45" customHeight="1">
      <c r="V211" s="2"/>
    </row>
    <row r="212" spans="22:22" ht="17.45" customHeight="1">
      <c r="V212" s="2"/>
    </row>
    <row r="213" spans="22:22">
      <c r="V213" s="2"/>
    </row>
    <row r="214" spans="22:22">
      <c r="V214" s="2"/>
    </row>
    <row r="215" spans="22:22">
      <c r="V215" s="2"/>
    </row>
    <row r="216" spans="22:22">
      <c r="V216" s="2"/>
    </row>
    <row r="217" spans="22:22">
      <c r="V217" s="2"/>
    </row>
    <row r="218" spans="22:22">
      <c r="V218" s="2"/>
    </row>
    <row r="219" spans="22:22">
      <c r="V219" s="2"/>
    </row>
    <row r="220" spans="22:22">
      <c r="V220" s="2"/>
    </row>
    <row r="221" spans="22:22">
      <c r="V221" s="2"/>
    </row>
    <row r="222" spans="22:22">
      <c r="V222" s="2"/>
    </row>
    <row r="223" spans="22:22">
      <c r="V223" s="2"/>
    </row>
    <row r="224" spans="22:22">
      <c r="V224" s="2"/>
    </row>
    <row r="225" spans="22:22">
      <c r="V225" s="2"/>
    </row>
    <row r="226" spans="22:22">
      <c r="V226" s="2"/>
    </row>
    <row r="227" spans="22:22">
      <c r="V227" s="2"/>
    </row>
    <row r="228" spans="22:22">
      <c r="V228" s="2"/>
    </row>
    <row r="229" spans="22:22">
      <c r="V229" s="2"/>
    </row>
    <row r="230" spans="22:22">
      <c r="V230" s="2"/>
    </row>
  </sheetData>
  <customSheetViews>
    <customSheetView guid="{BABD61A3-6A51-407B-8C81-60ED34B253AA}" scale="68" showPageBreaks="1" printArea="1" hiddenRows="1">
      <pane xSplit="1" ySplit="7" topLeftCell="B8" activePane="bottomRight" state="frozen"/>
      <selection pane="bottomRight" activeCell="K13" sqref="K13"/>
      <rowBreaks count="2" manualBreakCount="2">
        <brk id="95" max="37" man="1"/>
        <brk id="108" max="37" man="1"/>
      </rowBreaks>
      <pageMargins left="0" right="0" top="0" bottom="0" header="0.31496062992125984" footer="0.31496062992125984"/>
      <printOptions horizontalCentered="1"/>
      <pageSetup paperSize="9" scale="37" orientation="landscape" horizontalDpi="180" verticalDpi="180" r:id="rId1"/>
    </customSheetView>
    <customSheetView guid="{FE09AB06-1ECE-4486-BCA1-E9D85830708B}" scale="70" showPageBreaks="1" printArea="1" hiddenRows="1" hiddenColumns="1" topLeftCell="A5">
      <pane xSplit="1" ySplit="11" topLeftCell="B16" activePane="bottomRight" state="frozen"/>
      <selection pane="bottomRight" activeCell="G178" sqref="G178:H178"/>
      <pageMargins left="0" right="0" top="0" bottom="0" header="0.31496062992125984" footer="0.31496062992125984"/>
      <printOptions horizontalCentered="1"/>
      <pageSetup paperSize="9" scale="45" orientation="landscape" horizontalDpi="180" verticalDpi="180" r:id="rId2"/>
    </customSheetView>
    <customSheetView guid="{CFE875CB-1045-45F7-825E-02100661E885}" scale="60" showAutoFilter="1">
      <pane xSplit="1" ySplit="7" topLeftCell="H8" activePane="bottomRight" state="frozen"/>
      <selection pane="bottomRight" activeCell="L14" sqref="L14"/>
      <pageMargins left="0" right="0" top="0" bottom="0" header="0.31496062992125984" footer="0.31496062992125984"/>
      <printOptions horizontalCentered="1"/>
      <pageSetup paperSize="8" scale="52" orientation="landscape" horizontalDpi="180" verticalDpi="180" r:id="rId3"/>
      <autoFilter ref="A7:V205"/>
    </customSheetView>
    <customSheetView guid="{8DBC8541-9868-41A7-9A9F-A27FC80CBA37}" scale="78" showPageBreaks="1" printArea="1">
      <pane xSplit="1" ySplit="7" topLeftCell="B8" activePane="bottomRight" state="frozen"/>
      <selection pane="bottomRight" activeCell="R12" sqref="R12"/>
      <rowBreaks count="2" manualBreakCount="2">
        <brk id="90" max="37" man="1"/>
        <brk id="103" max="37" man="1"/>
      </rowBreaks>
      <pageMargins left="0" right="0" top="0" bottom="0" header="0.31496062992125984" footer="0.31496062992125984"/>
      <printOptions horizontalCentered="1"/>
      <pageSetup paperSize="9" scale="37" orientation="landscape" horizontalDpi="180" verticalDpi="180" r:id="rId4"/>
    </customSheetView>
    <customSheetView guid="{77984228-E82F-4F8D-9DE5-B74C2AD346E6}" scale="64" showPageBreaks="1" printArea="1">
      <pane xSplit="1" ySplit="7" topLeftCell="B8" activePane="bottomRight" state="frozen"/>
      <selection pane="bottomRight" activeCell="A8" sqref="A8:B10"/>
      <rowBreaks count="2" manualBreakCount="2">
        <brk id="91" max="37" man="1"/>
        <brk id="104" max="37" man="1"/>
      </rowBreaks>
      <pageMargins left="0" right="0" top="0" bottom="0" header="0.31496062992125984" footer="0.31496062992125984"/>
      <printOptions horizontalCentered="1"/>
      <pageSetup paperSize="9" scale="37" orientation="landscape" horizontalDpi="180" verticalDpi="180" r:id="rId5"/>
    </customSheetView>
  </customSheetViews>
  <mergeCells count="15">
    <mergeCell ref="A5:V6"/>
    <mergeCell ref="A8:A10"/>
    <mergeCell ref="B8:B10"/>
    <mergeCell ref="C8:C10"/>
    <mergeCell ref="E8:E10"/>
    <mergeCell ref="D8:D10"/>
    <mergeCell ref="F9:I9"/>
    <mergeCell ref="F8:I8"/>
    <mergeCell ref="J8:M8"/>
    <mergeCell ref="J9:M9"/>
    <mergeCell ref="N8:Q8"/>
    <mergeCell ref="N9:Q9"/>
    <mergeCell ref="R8:U8"/>
    <mergeCell ref="R9:U9"/>
    <mergeCell ref="V8:V10"/>
  </mergeCells>
  <printOptions horizontalCentered="1"/>
  <pageMargins left="0" right="0" top="0" bottom="0" header="0.31496062992125984" footer="0.31496062992125984"/>
  <pageSetup paperSize="9" scale="37" orientation="landscape" horizontalDpi="180" verticalDpi="180" r:id="rId6"/>
  <rowBreaks count="2" manualBreakCount="2">
    <brk id="95" max="37" man="1"/>
    <brk id="108" max="37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CJ49"/>
  <sheetViews>
    <sheetView topLeftCell="A4" zoomScaleNormal="100" workbookViewId="0">
      <selection activeCell="C12" sqref="C12"/>
    </sheetView>
  </sheetViews>
  <sheetFormatPr defaultColWidth="9.140625" defaultRowHeight="15"/>
  <cols>
    <col min="1" max="1" width="6.42578125" style="3" customWidth="1"/>
    <col min="2" max="2" width="56.42578125" style="4" customWidth="1"/>
    <col min="3" max="3" width="17.5703125" style="3" customWidth="1"/>
    <col min="4" max="4" width="15.5703125" style="6" customWidth="1"/>
    <col min="5" max="5" width="10.28515625" style="3" customWidth="1"/>
    <col min="6" max="6" width="50" style="2" hidden="1" customWidth="1"/>
    <col min="7" max="7" width="9.140625" style="2" hidden="1" customWidth="1"/>
    <col min="8" max="8" width="8.85546875" style="2"/>
    <col min="9" max="9" width="6" style="2" customWidth="1"/>
    <col min="10" max="10" width="36.140625" style="73" customWidth="1"/>
    <col min="11" max="11" width="18.42578125" style="2" bestFit="1" customWidth="1"/>
    <col min="12" max="12" width="18.28515625" style="2" customWidth="1"/>
    <col min="13" max="13" width="9.140625" style="2" customWidth="1"/>
    <col min="14" max="14" width="18.42578125" style="2" bestFit="1" customWidth="1"/>
    <col min="15" max="15" width="9.7109375" style="2" bestFit="1" customWidth="1"/>
    <col min="16" max="16" width="9" style="2" bestFit="1" customWidth="1"/>
    <col min="17" max="88" width="9.140625" style="2"/>
    <col min="89" max="16384" width="9.140625" style="3"/>
  </cols>
  <sheetData>
    <row r="1" spans="1:88" ht="15" customHeight="1">
      <c r="A1" s="119" t="s">
        <v>174</v>
      </c>
      <c r="B1" s="119"/>
      <c r="C1" s="119"/>
      <c r="D1" s="119"/>
      <c r="E1" s="119"/>
    </row>
    <row r="2" spans="1:88" ht="37.5" customHeight="1">
      <c r="A2" s="119"/>
      <c r="B2" s="119"/>
      <c r="C2" s="119"/>
      <c r="D2" s="119"/>
      <c r="E2" s="119"/>
    </row>
    <row r="4" spans="1:88" ht="16.5" customHeight="1">
      <c r="A4" s="63" t="s">
        <v>0</v>
      </c>
      <c r="B4" s="64" t="s">
        <v>1</v>
      </c>
      <c r="C4" s="65" t="s">
        <v>145</v>
      </c>
      <c r="D4" s="65" t="s">
        <v>145</v>
      </c>
      <c r="E4" s="61" t="s">
        <v>171</v>
      </c>
      <c r="F4" s="62" t="s">
        <v>175</v>
      </c>
      <c r="G4" s="62" t="s">
        <v>176</v>
      </c>
      <c r="I4" s="140" t="s">
        <v>0</v>
      </c>
      <c r="J4" s="142" t="s">
        <v>1</v>
      </c>
      <c r="K4" s="144" t="s">
        <v>179</v>
      </c>
      <c r="L4" s="139" t="s">
        <v>180</v>
      </c>
      <c r="M4" s="139"/>
      <c r="N4" s="139" t="s">
        <v>182</v>
      </c>
      <c r="O4" s="139"/>
    </row>
    <row r="5" spans="1:88" ht="16.5" customHeight="1">
      <c r="A5" s="63"/>
      <c r="B5" s="70"/>
      <c r="C5" s="65"/>
      <c r="D5" s="65"/>
      <c r="E5" s="61"/>
      <c r="F5" s="62"/>
      <c r="G5" s="62"/>
      <c r="I5" s="141"/>
      <c r="J5" s="143"/>
      <c r="K5" s="145"/>
      <c r="L5" s="72" t="s">
        <v>181</v>
      </c>
      <c r="M5" s="72" t="s">
        <v>171</v>
      </c>
      <c r="N5" s="72" t="s">
        <v>181</v>
      </c>
      <c r="O5" s="72" t="s">
        <v>171</v>
      </c>
    </row>
    <row r="6" spans="1:88" ht="19.5">
      <c r="A6" s="11"/>
      <c r="B6" s="12" t="s">
        <v>10</v>
      </c>
      <c r="C6" s="13">
        <f>Лист1!F12/1000</f>
        <v>19097</v>
      </c>
      <c r="D6" s="13">
        <f>Лист1!J12/1000</f>
        <v>4332.7</v>
      </c>
      <c r="E6" s="14">
        <f>Лист1!V12</f>
        <v>0.22700000000000001</v>
      </c>
      <c r="F6" s="1"/>
      <c r="G6" s="1"/>
      <c r="I6" s="11"/>
      <c r="J6" s="56" t="s">
        <v>10</v>
      </c>
      <c r="K6" s="66">
        <f>C6</f>
        <v>19097</v>
      </c>
      <c r="L6" s="71">
        <f>D6</f>
        <v>4332.7</v>
      </c>
      <c r="M6" s="71">
        <f>L6/K6*100</f>
        <v>22.7</v>
      </c>
      <c r="N6" s="66">
        <v>5306.5</v>
      </c>
      <c r="O6" s="67">
        <f>N6/K6</f>
        <v>0.27800000000000002</v>
      </c>
      <c r="P6" s="15">
        <f>N6-L6</f>
        <v>973.8</v>
      </c>
    </row>
    <row r="7" spans="1:88" s="57" customFormat="1" ht="49.5">
      <c r="A7" s="16" t="s">
        <v>9</v>
      </c>
      <c r="B7" s="52" t="s">
        <v>72</v>
      </c>
      <c r="C7" s="39">
        <f>Лист1!F121/1000</f>
        <v>7908.3</v>
      </c>
      <c r="D7" s="39">
        <f>Лист1!J121/1000</f>
        <v>1910.6</v>
      </c>
      <c r="E7" s="40">
        <f>Лист1!V121/1000</f>
        <v>0</v>
      </c>
      <c r="F7" s="1"/>
      <c r="G7" s="1"/>
      <c r="H7" s="2"/>
      <c r="I7" s="11" t="s">
        <v>9</v>
      </c>
      <c r="J7" s="56" t="s">
        <v>72</v>
      </c>
      <c r="K7" s="66">
        <f t="shared" ref="K7:K17" si="0">C7</f>
        <v>7908.3</v>
      </c>
      <c r="L7" s="66">
        <f t="shared" ref="L7:L17" si="1">D7</f>
        <v>1910.6</v>
      </c>
      <c r="M7" s="71">
        <f t="shared" ref="M7:M17" si="2">L7/K7*100</f>
        <v>24.2</v>
      </c>
      <c r="N7" s="68">
        <v>1692.4</v>
      </c>
      <c r="O7" s="67">
        <f t="shared" ref="O7:O17" si="3">N7/K7</f>
        <v>0.214</v>
      </c>
      <c r="P7" s="15">
        <f t="shared" ref="P7:P17" si="4">N7-L7</f>
        <v>-218.2</v>
      </c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</row>
    <row r="8" spans="1:88" ht="33">
      <c r="A8" s="16" t="s">
        <v>27</v>
      </c>
      <c r="B8" s="17" t="s">
        <v>11</v>
      </c>
      <c r="C8" s="19">
        <f>Лист1!F13/1000</f>
        <v>868.4</v>
      </c>
      <c r="D8" s="19">
        <f>Лист1!J13/1000</f>
        <v>263.5</v>
      </c>
      <c r="E8" s="20">
        <f>Лист1!V13/1000</f>
        <v>0</v>
      </c>
      <c r="F8" s="1"/>
      <c r="G8" s="1"/>
      <c r="I8" s="11" t="s">
        <v>27</v>
      </c>
      <c r="J8" s="56" t="s">
        <v>11</v>
      </c>
      <c r="K8" s="66">
        <f t="shared" si="0"/>
        <v>868.4</v>
      </c>
      <c r="L8" s="66">
        <f t="shared" si="1"/>
        <v>263.5</v>
      </c>
      <c r="M8" s="71">
        <f t="shared" si="2"/>
        <v>30.3</v>
      </c>
      <c r="N8" s="69">
        <v>2032.2</v>
      </c>
      <c r="O8" s="67">
        <f t="shared" si="3"/>
        <v>2.34</v>
      </c>
      <c r="P8" s="15">
        <f t="shared" si="4"/>
        <v>1768.7</v>
      </c>
    </row>
    <row r="9" spans="1:88" ht="33">
      <c r="A9" s="18">
        <v>3</v>
      </c>
      <c r="B9" s="37" t="s">
        <v>28</v>
      </c>
      <c r="C9" s="39">
        <f>Лист1!F36/1000</f>
        <v>2045.5</v>
      </c>
      <c r="D9" s="39">
        <f>Лист1!J36/1000</f>
        <v>166.7</v>
      </c>
      <c r="E9" s="40">
        <f>Лист1!V36/1000</f>
        <v>0</v>
      </c>
      <c r="F9" s="1"/>
      <c r="G9" s="1"/>
      <c r="I9" s="11">
        <v>3</v>
      </c>
      <c r="J9" s="74" t="s">
        <v>28</v>
      </c>
      <c r="K9" s="66">
        <f t="shared" si="0"/>
        <v>2045.5</v>
      </c>
      <c r="L9" s="66">
        <f t="shared" si="1"/>
        <v>166.7</v>
      </c>
      <c r="M9" s="71">
        <f t="shared" si="2"/>
        <v>8.1</v>
      </c>
      <c r="N9" s="68">
        <v>350.4</v>
      </c>
      <c r="O9" s="67">
        <f t="shared" si="3"/>
        <v>0.17100000000000001</v>
      </c>
      <c r="P9" s="15">
        <f t="shared" si="4"/>
        <v>183.7</v>
      </c>
    </row>
    <row r="10" spans="1:88" s="57" customFormat="1" ht="33">
      <c r="A10" s="16" t="s">
        <v>52</v>
      </c>
      <c r="B10" s="52" t="s">
        <v>60</v>
      </c>
      <c r="C10" s="39">
        <f>Лист1!F95/1000</f>
        <v>6006.3</v>
      </c>
      <c r="D10" s="39">
        <f>Лист1!J95/1000</f>
        <v>1434.4</v>
      </c>
      <c r="E10" s="40">
        <f>Лист1!V95/1000</f>
        <v>0</v>
      </c>
      <c r="F10" s="1"/>
      <c r="G10" s="1"/>
      <c r="H10" s="2"/>
      <c r="I10" s="11" t="s">
        <v>59</v>
      </c>
      <c r="J10" s="56" t="s">
        <v>60</v>
      </c>
      <c r="K10" s="66">
        <f t="shared" si="0"/>
        <v>6006.3</v>
      </c>
      <c r="L10" s="66">
        <f t="shared" si="1"/>
        <v>1434.4</v>
      </c>
      <c r="M10" s="71">
        <f t="shared" si="2"/>
        <v>23.9</v>
      </c>
      <c r="N10" s="68">
        <v>548.5</v>
      </c>
      <c r="O10" s="67">
        <f t="shared" si="3"/>
        <v>9.0999999999999998E-2</v>
      </c>
      <c r="P10" s="15">
        <f t="shared" si="4"/>
        <v>-885.9</v>
      </c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</row>
    <row r="11" spans="1:88" ht="33">
      <c r="A11" s="16" t="s">
        <v>59</v>
      </c>
      <c r="B11" s="17" t="s">
        <v>40</v>
      </c>
      <c r="C11" s="39">
        <f>Лист1!F61/1000</f>
        <v>1440.2</v>
      </c>
      <c r="D11" s="39">
        <f>Лист1!J61/1000</f>
        <v>284.89999999999998</v>
      </c>
      <c r="E11" s="40">
        <f>Лист1!V61/1000</f>
        <v>0</v>
      </c>
      <c r="F11" s="25"/>
      <c r="G11" s="1"/>
      <c r="I11" s="11" t="s">
        <v>52</v>
      </c>
      <c r="J11" s="56" t="s">
        <v>40</v>
      </c>
      <c r="K11" s="66">
        <f t="shared" si="0"/>
        <v>1440.2</v>
      </c>
      <c r="L11" s="66">
        <f t="shared" si="1"/>
        <v>284.89999999999998</v>
      </c>
      <c r="M11" s="71">
        <f t="shared" si="2"/>
        <v>19.8</v>
      </c>
      <c r="N11" s="68">
        <v>355</v>
      </c>
      <c r="O11" s="67">
        <f t="shared" si="3"/>
        <v>0.246</v>
      </c>
      <c r="P11" s="15">
        <f t="shared" si="4"/>
        <v>70.099999999999994</v>
      </c>
    </row>
    <row r="12" spans="1:88" s="57" customFormat="1" ht="33">
      <c r="A12" s="16" t="s">
        <v>65</v>
      </c>
      <c r="B12" s="17" t="s">
        <v>66</v>
      </c>
      <c r="C12" s="39">
        <f>Лист1!F108/1000</f>
        <v>153</v>
      </c>
      <c r="D12" s="39">
        <f>Лист1!J108/1000</f>
        <v>0</v>
      </c>
      <c r="E12" s="40">
        <f>Лист1!V108/1000</f>
        <v>0</v>
      </c>
      <c r="F12" s="1"/>
      <c r="G12" s="1"/>
      <c r="H12" s="2"/>
      <c r="I12" s="11" t="s">
        <v>65</v>
      </c>
      <c r="J12" s="56" t="s">
        <v>66</v>
      </c>
      <c r="K12" s="66">
        <f t="shared" si="0"/>
        <v>153</v>
      </c>
      <c r="L12" s="66">
        <f t="shared" si="1"/>
        <v>0</v>
      </c>
      <c r="M12" s="71">
        <f t="shared" si="2"/>
        <v>0</v>
      </c>
      <c r="N12" s="68">
        <v>120.2</v>
      </c>
      <c r="O12" s="67">
        <f t="shared" si="3"/>
        <v>0.78600000000000003</v>
      </c>
      <c r="P12" s="15">
        <f t="shared" si="4"/>
        <v>120.2</v>
      </c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</row>
    <row r="13" spans="1:88" s="57" customFormat="1" ht="82.5">
      <c r="A13" s="16" t="s">
        <v>71</v>
      </c>
      <c r="B13" s="52" t="s">
        <v>84</v>
      </c>
      <c r="C13" s="39">
        <f>Лист1!F160/1000</f>
        <v>163.1</v>
      </c>
      <c r="D13" s="39">
        <f>Лист1!J160/1000</f>
        <v>80.5</v>
      </c>
      <c r="E13" s="40">
        <f>Лист1!V160/1000</f>
        <v>0</v>
      </c>
      <c r="F13" s="1"/>
      <c r="G13" s="1"/>
      <c r="H13" s="2"/>
      <c r="I13" s="11" t="s">
        <v>71</v>
      </c>
      <c r="J13" s="56" t="s">
        <v>84</v>
      </c>
      <c r="K13" s="66">
        <f t="shared" si="0"/>
        <v>163.1</v>
      </c>
      <c r="L13" s="66">
        <f t="shared" si="1"/>
        <v>80.5</v>
      </c>
      <c r="M13" s="71">
        <f t="shared" si="2"/>
        <v>49.4</v>
      </c>
      <c r="N13" s="68">
        <v>145.1</v>
      </c>
      <c r="O13" s="67">
        <f t="shared" si="3"/>
        <v>0.89</v>
      </c>
      <c r="P13" s="15">
        <f t="shared" si="4"/>
        <v>64.599999999999994</v>
      </c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</row>
    <row r="14" spans="1:88" s="57" customFormat="1" ht="33">
      <c r="A14" s="16" t="s">
        <v>75</v>
      </c>
      <c r="B14" s="17" t="s">
        <v>76</v>
      </c>
      <c r="C14" s="39">
        <f>Лист1!F137/1000</f>
        <v>427.7</v>
      </c>
      <c r="D14" s="39">
        <f>Лист1!J137/1000</f>
        <v>159.30000000000001</v>
      </c>
      <c r="E14" s="40">
        <f>Лист1!V137/1000</f>
        <v>0</v>
      </c>
      <c r="F14" s="1"/>
      <c r="G14" s="1"/>
      <c r="H14" s="2"/>
      <c r="I14" s="11" t="s">
        <v>75</v>
      </c>
      <c r="J14" s="56" t="s">
        <v>76</v>
      </c>
      <c r="K14" s="66">
        <f t="shared" si="0"/>
        <v>427.7</v>
      </c>
      <c r="L14" s="66">
        <f t="shared" si="1"/>
        <v>159.30000000000001</v>
      </c>
      <c r="M14" s="71">
        <f t="shared" si="2"/>
        <v>37.200000000000003</v>
      </c>
      <c r="N14" s="68">
        <v>46</v>
      </c>
      <c r="O14" s="67">
        <f t="shared" si="3"/>
        <v>0.108</v>
      </c>
      <c r="P14" s="15">
        <f t="shared" si="4"/>
        <v>-113.3</v>
      </c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</row>
    <row r="15" spans="1:88" ht="33">
      <c r="A15" s="16" t="s">
        <v>83</v>
      </c>
      <c r="B15" s="52" t="s">
        <v>53</v>
      </c>
      <c r="C15" s="39">
        <f>Лист1!F88/1000</f>
        <v>1.9</v>
      </c>
      <c r="D15" s="39">
        <f>Лист1!J88/1000</f>
        <v>1.9</v>
      </c>
      <c r="E15" s="40">
        <f>Лист1!V88/1000</f>
        <v>1E-3</v>
      </c>
      <c r="F15" s="1"/>
      <c r="G15" s="1"/>
      <c r="I15" s="11" t="s">
        <v>83</v>
      </c>
      <c r="J15" s="56" t="s">
        <v>53</v>
      </c>
      <c r="K15" s="66">
        <f t="shared" si="0"/>
        <v>1.9</v>
      </c>
      <c r="L15" s="66">
        <f t="shared" si="1"/>
        <v>1.9</v>
      </c>
      <c r="M15" s="71">
        <f t="shared" si="2"/>
        <v>100</v>
      </c>
      <c r="N15" s="68">
        <v>4.3</v>
      </c>
      <c r="O15" s="67">
        <f t="shared" si="3"/>
        <v>2.2629999999999999</v>
      </c>
      <c r="P15" s="15">
        <f t="shared" si="4"/>
        <v>2.4</v>
      </c>
    </row>
    <row r="16" spans="1:88" s="57" customFormat="1" ht="49.5">
      <c r="A16" s="52">
        <v>10</v>
      </c>
      <c r="B16" s="52" t="s">
        <v>143</v>
      </c>
      <c r="C16" s="39">
        <f>Лист1!F182/1000</f>
        <v>8.6</v>
      </c>
      <c r="D16" s="39">
        <f>Лист1!J182/1000</f>
        <v>0</v>
      </c>
      <c r="E16" s="40">
        <f>Лист1!V182/1000</f>
        <v>0</v>
      </c>
      <c r="F16" s="1"/>
      <c r="G16" s="1"/>
      <c r="H16" s="2"/>
      <c r="I16" s="11">
        <v>10</v>
      </c>
      <c r="J16" s="56" t="s">
        <v>143</v>
      </c>
      <c r="K16" s="66">
        <f t="shared" si="0"/>
        <v>8.6</v>
      </c>
      <c r="L16" s="66">
        <f t="shared" si="1"/>
        <v>0</v>
      </c>
      <c r="M16" s="71">
        <f t="shared" si="2"/>
        <v>0</v>
      </c>
      <c r="N16" s="68">
        <v>0</v>
      </c>
      <c r="O16" s="67">
        <f t="shared" si="3"/>
        <v>0</v>
      </c>
      <c r="P16" s="15">
        <f t="shared" si="4"/>
        <v>0</v>
      </c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</row>
    <row r="17" spans="1:88" s="57" customFormat="1" ht="49.5">
      <c r="A17" s="16" t="s">
        <v>178</v>
      </c>
      <c r="B17" s="52" t="s">
        <v>91</v>
      </c>
      <c r="C17" s="39">
        <f>Лист1!F176/1000</f>
        <v>30.9</v>
      </c>
      <c r="D17" s="39">
        <f>Лист1!J176/1000</f>
        <v>30.9</v>
      </c>
      <c r="E17" s="40">
        <f>Лист1!V176/1000</f>
        <v>1E-3</v>
      </c>
      <c r="F17" s="1"/>
      <c r="G17" s="1"/>
      <c r="H17" s="2"/>
      <c r="I17" s="11" t="s">
        <v>178</v>
      </c>
      <c r="J17" s="56" t="s">
        <v>91</v>
      </c>
      <c r="K17" s="66">
        <f t="shared" si="0"/>
        <v>30.9</v>
      </c>
      <c r="L17" s="66">
        <f t="shared" si="1"/>
        <v>30.9</v>
      </c>
      <c r="M17" s="71">
        <f t="shared" si="2"/>
        <v>100</v>
      </c>
      <c r="N17" s="68">
        <v>12.4</v>
      </c>
      <c r="O17" s="67">
        <f t="shared" si="3"/>
        <v>0.40100000000000002</v>
      </c>
      <c r="P17" s="15">
        <f t="shared" si="4"/>
        <v>-18.5</v>
      </c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</row>
    <row r="18" spans="1:88" ht="22.15" customHeight="1">
      <c r="C18" s="2"/>
      <c r="D18" s="2"/>
      <c r="E18" s="2"/>
      <c r="I18" s="3"/>
      <c r="J18" s="75"/>
      <c r="K18" s="3"/>
      <c r="L18" s="3"/>
      <c r="M18" s="3"/>
      <c r="N18" s="3"/>
      <c r="O18" s="3"/>
    </row>
    <row r="19" spans="1:88" ht="22.15" customHeight="1">
      <c r="C19" s="2"/>
      <c r="D19" s="2">
        <v>4395</v>
      </c>
      <c r="E19" s="2"/>
      <c r="K19" s="2">
        <f>N19-D19</f>
        <v>672.3</v>
      </c>
      <c r="N19" s="2">
        <v>5067.3</v>
      </c>
    </row>
    <row r="20" spans="1:88" ht="22.15" customHeight="1">
      <c r="C20" s="2"/>
      <c r="D20" s="2"/>
      <c r="E20" s="2"/>
    </row>
    <row r="21" spans="1:88" ht="21" customHeight="1">
      <c r="C21" s="2"/>
      <c r="D21" s="2"/>
      <c r="E21" s="2"/>
    </row>
    <row r="22" spans="1:88" ht="21" customHeight="1">
      <c r="C22" s="2"/>
      <c r="D22" s="2"/>
      <c r="E22" s="2"/>
    </row>
    <row r="23" spans="1:88" ht="21" customHeight="1">
      <c r="C23" s="2"/>
      <c r="D23" s="2"/>
      <c r="E23" s="2"/>
    </row>
    <row r="24" spans="1:88" ht="21" customHeight="1">
      <c r="C24" s="2"/>
      <c r="D24" s="2"/>
      <c r="E24" s="2"/>
    </row>
    <row r="25" spans="1:88" ht="17.45" customHeight="1">
      <c r="C25" s="2"/>
      <c r="D25" s="2"/>
      <c r="E25" s="2"/>
    </row>
    <row r="26" spans="1:88" ht="16.149999999999999" customHeight="1">
      <c r="C26" s="2"/>
      <c r="D26" s="2"/>
      <c r="E26" s="2"/>
    </row>
    <row r="27" spans="1:88" ht="17.45" customHeight="1">
      <c r="C27" s="2"/>
      <c r="D27" s="2"/>
      <c r="E27" s="2"/>
    </row>
    <row r="28" spans="1:88" ht="20.45" customHeight="1">
      <c r="C28" s="2"/>
      <c r="D28" s="2"/>
      <c r="E28" s="2"/>
    </row>
    <row r="29" spans="1:88" ht="16.149999999999999" customHeight="1">
      <c r="C29" s="2"/>
      <c r="D29" s="2"/>
      <c r="E29" s="2"/>
    </row>
    <row r="30" spans="1:88" ht="17.45" customHeight="1">
      <c r="C30" s="2"/>
      <c r="D30" s="2"/>
      <c r="E30" s="2"/>
    </row>
    <row r="31" spans="1:88" ht="17.45" customHeight="1">
      <c r="C31" s="2"/>
      <c r="D31" s="2"/>
      <c r="E31" s="2"/>
    </row>
    <row r="32" spans="1:88">
      <c r="C32" s="2"/>
      <c r="D32" s="2"/>
      <c r="E32" s="2"/>
    </row>
    <row r="33" spans="3:5">
      <c r="C33" s="2"/>
      <c r="D33" s="2"/>
      <c r="E33" s="2"/>
    </row>
    <row r="34" spans="3:5">
      <c r="C34" s="2"/>
      <c r="D34" s="2"/>
      <c r="E34" s="2"/>
    </row>
    <row r="35" spans="3:5">
      <c r="C35" s="2"/>
      <c r="D35" s="2"/>
      <c r="E35" s="2"/>
    </row>
    <row r="36" spans="3:5">
      <c r="C36" s="2"/>
      <c r="D36" s="2"/>
      <c r="E36" s="2"/>
    </row>
    <row r="37" spans="3:5">
      <c r="C37" s="2"/>
      <c r="D37" s="2"/>
      <c r="E37" s="2"/>
    </row>
    <row r="38" spans="3:5">
      <c r="C38" s="2"/>
      <c r="D38" s="2"/>
      <c r="E38" s="2"/>
    </row>
    <row r="39" spans="3:5">
      <c r="C39" s="2"/>
      <c r="D39" s="2"/>
      <c r="E39" s="2"/>
    </row>
    <row r="40" spans="3:5">
      <c r="C40" s="2"/>
      <c r="D40" s="2"/>
      <c r="E40" s="2"/>
    </row>
    <row r="41" spans="3:5">
      <c r="C41" s="2"/>
      <c r="D41" s="2"/>
      <c r="E41" s="2"/>
    </row>
    <row r="42" spans="3:5">
      <c r="C42" s="2"/>
      <c r="D42" s="2"/>
      <c r="E42" s="2"/>
    </row>
    <row r="43" spans="3:5">
      <c r="C43" s="2"/>
      <c r="D43" s="2"/>
      <c r="E43" s="2"/>
    </row>
    <row r="44" spans="3:5">
      <c r="C44" s="2"/>
      <c r="D44" s="2"/>
      <c r="E44" s="2"/>
    </row>
    <row r="45" spans="3:5">
      <c r="C45" s="2"/>
      <c r="D45" s="2"/>
      <c r="E45" s="2"/>
    </row>
    <row r="46" spans="3:5">
      <c r="C46" s="2"/>
      <c r="D46" s="2"/>
      <c r="E46" s="2"/>
    </row>
    <row r="47" spans="3:5">
      <c r="C47" s="2"/>
      <c r="D47" s="2"/>
      <c r="E47" s="2"/>
    </row>
    <row r="48" spans="3:5">
      <c r="C48" s="2"/>
      <c r="D48" s="2"/>
      <c r="E48" s="2"/>
    </row>
    <row r="49" spans="3:5">
      <c r="C49" s="2"/>
      <c r="D49" s="2"/>
      <c r="E49" s="2"/>
    </row>
  </sheetData>
  <customSheetViews>
    <customSheetView guid="{BABD61A3-6A51-407B-8C81-60ED34B253AA}" showPageBreaks="1" printArea="1" hiddenColumns="1" topLeftCell="A4">
      <selection activeCell="C12" sqref="C12"/>
      <colBreaks count="1" manualBreakCount="1">
        <brk id="8" max="18" man="1"/>
      </colBreaks>
      <pageMargins left="0.7" right="0.7" top="0.75" bottom="0.75" header="0.3" footer="0.3"/>
      <pageSetup paperSize="9" scale="70" orientation="portrait" r:id="rId1"/>
    </customSheetView>
    <customSheetView guid="{FE09AB06-1ECE-4486-BCA1-E9D85830708B}" showPageBreaks="1" printArea="1" hiddenColumns="1" topLeftCell="A4">
      <selection activeCell="C12" sqref="C12"/>
      <colBreaks count="1" manualBreakCount="1">
        <brk id="8" max="18" man="1"/>
      </colBreaks>
      <pageMargins left="0.7" right="0.7" top="0.75" bottom="0.75" header="0.3" footer="0.3"/>
      <pageSetup paperSize="9" scale="70" orientation="portrait" r:id="rId2"/>
    </customSheetView>
    <customSheetView guid="{CFE875CB-1045-45F7-825E-02100661E885}" hiddenColumns="1" topLeftCell="A4">
      <selection activeCell="C12" sqref="C12"/>
      <colBreaks count="1" manualBreakCount="1">
        <brk id="8" max="18" man="1"/>
      </colBreaks>
      <pageMargins left="0.7" right="0.7" top="0.75" bottom="0.75" header="0.3" footer="0.3"/>
      <pageSetup paperSize="9" scale="70" orientation="portrait" r:id="rId3"/>
    </customSheetView>
    <customSheetView guid="{8DBC8541-9868-41A7-9A9F-A27FC80CBA37}" hiddenColumns="1" topLeftCell="A4">
      <selection activeCell="C12" sqref="C12"/>
      <colBreaks count="1" manualBreakCount="1">
        <brk id="8" max="18" man="1"/>
      </colBreaks>
      <pageMargins left="0.7" right="0.7" top="0.75" bottom="0.75" header="0.3" footer="0.3"/>
      <pageSetup paperSize="9" scale="70" orientation="portrait" r:id="rId4"/>
    </customSheetView>
    <customSheetView guid="{77984228-E82F-4F8D-9DE5-B74C2AD346E6}" showPageBreaks="1" printArea="1" hiddenColumns="1" topLeftCell="A4">
      <selection activeCell="C12" sqref="C12"/>
      <colBreaks count="1" manualBreakCount="1">
        <brk id="8" max="18" man="1"/>
      </colBreaks>
      <pageMargins left="0.7" right="0.7" top="0.75" bottom="0.75" header="0.3" footer="0.3"/>
      <pageSetup paperSize="9" scale="70" orientation="portrait" r:id="rId5"/>
    </customSheetView>
  </customSheetViews>
  <mergeCells count="6">
    <mergeCell ref="N4:O4"/>
    <mergeCell ref="A1:E2"/>
    <mergeCell ref="I4:I5"/>
    <mergeCell ref="J4:J5"/>
    <mergeCell ref="K4:K5"/>
    <mergeCell ref="L4:M4"/>
  </mergeCells>
  <pageMargins left="0.7" right="0.7" top="0.75" bottom="0.75" header="0.3" footer="0.3"/>
  <pageSetup paperSize="9" scale="70" orientation="portrait" r:id="rId6"/>
  <colBreaks count="1" manualBreakCount="1">
    <brk id="8" max="1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Лист1</vt:lpstr>
      <vt:lpstr>Лист2</vt:lpstr>
      <vt:lpstr>Лист1!Заголовки_для_печати</vt:lpstr>
      <vt:lpstr>Лист1!Область_печати</vt:lpstr>
      <vt:lpstr>Лист2!Область_печати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Наговицына Мария Александровна (nma)</dc:creator>
  <cp:lastModifiedBy>pvn</cp:lastModifiedBy>
  <cp:lastPrinted>2023-05-03T04:32:34Z</cp:lastPrinted>
  <dcterms:created xsi:type="dcterms:W3CDTF">2006-09-28T05:33:49Z</dcterms:created>
  <dcterms:modified xsi:type="dcterms:W3CDTF">2023-05-03T04:32:36Z</dcterms:modified>
</cp:coreProperties>
</file>