
<file path=[Content_Types].xml><?xml version="1.0" encoding="utf-8"?>
<Types xmlns="http://schemas.openxmlformats.org/package/2006/content-types">
  <Override PartName="/xl/revisions/revisionLog1611.xml" ContentType="application/vnd.openxmlformats-officedocument.spreadsheetml.revisionLog+xml"/>
  <Override PartName="/xl/revisions/revisionLog161111.xml" ContentType="application/vnd.openxmlformats-officedocument.spreadsheetml.revisionLog+xml"/>
  <Override PartName="/xl/revisions/revisionLog112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18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101.xml" ContentType="application/vnd.openxmlformats-officedocument.spreadsheetml.revisionLog+xml"/>
  <Override PartName="/xl/revisions/revisionLog141111.xml" ContentType="application/vnd.openxmlformats-officedocument.spreadsheetml.revisionLog+xml"/>
  <Override PartName="/xl/revisions/revisionLog152111.xml" ContentType="application/vnd.openxmlformats-officedocument.spreadsheetml.revisionLog+xml"/>
  <Override PartName="/xl/revisions/revisionLog172.xml" ContentType="application/vnd.openxmlformats-officedocument.spreadsheetml.revisionLog+xml"/>
  <Override PartName="/xl/revisions/revisionLog116.xml" ContentType="application/vnd.openxmlformats-officedocument.spreadsheetml.revisionLog+xml"/>
  <Override PartName="/xl/revisions/revisionLog192.xml" ContentType="application/vnd.openxmlformats-officedocument.spreadsheetml.revisionLog+xml"/>
  <Default Extension="rels" ContentType="application/vnd.openxmlformats-package.relationships+xml"/>
  <Override PartName="/xl/revisions/revisionLog16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911.xml" ContentType="application/vnd.openxmlformats-officedocument.spreadsheetml.revisionLog+xml"/>
  <Override PartName="/xl/revisions/revisionLog11211.xml" ContentType="application/vnd.openxmlformats-officedocument.spreadsheetml.revisionLog+xml"/>
  <Override PartName="/xl/revisions/revisionLog1421.xml" ContentType="application/vnd.openxmlformats-officedocument.spreadsheetml.revisionLog+xml"/>
  <Override PartName="/xl/revisions/revisionLog132111.xml" ContentType="application/vnd.openxmlformats-officedocument.spreadsheetml.revisionLog+xml"/>
  <Override PartName="/xl/revisions/revisionLog114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52.xml" ContentType="application/vnd.openxmlformats-officedocument.spreadsheetml.revisionLog+xml"/>
  <Default Extension="xml" ContentType="application/xml"/>
  <Override PartName="/xl/revisions/revisionLog12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511111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Log132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8111.xml" ContentType="application/vnd.openxmlformats-officedocument.spreadsheetml.revisionLog+xml"/>
  <Override PartName="/xl/revisions/revisionLog132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10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12.xml" ContentType="application/vnd.openxmlformats-officedocument.spreadsheetml.revisionLog+xml"/>
  <Override PartName="/xl/revisions/revisionLog15211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321.xml" ContentType="application/vnd.openxmlformats-officedocument.spreadsheetml.revisionLog+xml"/>
  <Override PartName="/xl/revisions/revisionLog1411111.xml" ContentType="application/vnd.openxmlformats-officedocument.spreadsheetml.revisionLog+xml"/>
  <Override PartName="/docProps/core.xml" ContentType="application/vnd.openxmlformats-package.core-properties+xml"/>
  <Override PartName="/xl/revisions/revisionLog171111.xml" ContentType="application/vnd.openxmlformats-officedocument.spreadsheetml.revisionLog+xml"/>
  <Override PartName="/xl/revisions/revisionLog1811.xml" ContentType="application/vnd.openxmlformats-officedocument.spreadsheetml.revisionLog+xml"/>
  <Override PartName="/xl/revisions/revisionLog1611111.xml" ContentType="application/vnd.openxmlformats-officedocument.spreadsheetml.revisionLog+xml"/>
  <Override PartName="/xl/revisions/revisionLog1311.xml" ContentType="application/vnd.openxmlformats-officedocument.spreadsheetml.revisionLog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11.xml" ContentType="application/vnd.openxmlformats-officedocument.spreadsheetml.revisionLog+xml"/>
  <Override PartName="/xl/revisions/revisionLog162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17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42.xml" ContentType="application/vnd.openxmlformats-officedocument.spreadsheetml.revisionLog+xml"/>
  <Override PartName="/xl/revisions/revisionLog162.xml" ContentType="application/vnd.openxmlformats-officedocument.spreadsheetml.revisionLog+xml"/>
  <Override PartName="/xl/revisions/revisionLog115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1411.xml" ContentType="application/vnd.openxmlformats-officedocument.spreadsheetml.revisionLog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31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13.xml" ContentType="application/vnd.openxmlformats-officedocument.spreadsheetml.revisionLog+xml"/>
  <Override PartName="/xl/revisions/revisionLog1221.xml" ContentType="application/vnd.openxmlformats-officedocument.spreadsheetml.revisionLog+xml"/>
  <Override PartName="/xl/revisions/revisionLog122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711111.xml" ContentType="application/vnd.openxmlformats-officedocument.spreadsheetml.revisionLog+xml"/>
  <Override PartName="/xl/revisions/revisionLog11011.xml" ContentType="application/vnd.openxmlformats-officedocument.spreadsheetml.revisionLog+xml"/>
  <Override PartName="/xl/revisions/revisionLog14211.xml" ContentType="application/vnd.openxmlformats-officedocument.spreadsheetml.revisionLog+xml"/>
  <Override PartName="/xl/revisions/revisionLog17111.xml" ContentType="application/vnd.openxmlformats-officedocument.spreadsheetml.revisionLog+xml"/>
  <Override PartName="/xl/calcChain.xml" ContentType="application/vnd.openxmlformats-officedocument.spreadsheetml.calcChain+xml"/>
  <Override PartName="/xl/revisions/revisionLog13.xml" ContentType="application/vnd.openxmlformats-officedocument.spreadsheetml.revisionLog+xml"/>
  <Override PartName="/xl/revisions/revisionLog1521.xml" ContentType="application/vnd.openxmlformats-officedocument.spreadsheetml.revisionLog+xml"/>
  <Override PartName="/xl/revisions/revisionLog19111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811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180" windowWidth="15045" windowHeight="12690"/>
  </bookViews>
  <sheets>
    <sheet name="Лист1" sheetId="1" r:id="rId1"/>
    <sheet name="Лист2" sheetId="2" r:id="rId2"/>
  </sheets>
  <definedNames>
    <definedName name="_xlnm._FilterDatabase" localSheetId="0" hidden="1">Лист1!$E$15:$E$192</definedName>
    <definedName name="Z_77984228_E82F_4F8D_9DE5_B74C2AD346E6_.wvu.Cols" localSheetId="1" hidden="1">Лист2!$F:$G</definedName>
    <definedName name="Z_77984228_E82F_4F8D_9DE5_B74C2AD346E6_.wvu.FilterData" localSheetId="0" hidden="1">Лист1!$E$15:$E$192</definedName>
    <definedName name="Z_77984228_E82F_4F8D_9DE5_B74C2AD346E6_.wvu.PrintArea" localSheetId="0" hidden="1">Лист1!$A$5:$V$192</definedName>
    <definedName name="Z_77984228_E82F_4F8D_9DE5_B74C2AD346E6_.wvu.PrintArea" localSheetId="1" hidden="1">Лист2!$A$1:$O$19</definedName>
    <definedName name="Z_77984228_E82F_4F8D_9DE5_B74C2AD346E6_.wvu.PrintTitles" localSheetId="0" hidden="1">Лист1!$8:$11</definedName>
    <definedName name="Z_8DBC8541_9868_41A7_9A9F_A27FC80CBA37_.wvu.Cols" localSheetId="1" hidden="1">Лист2!$F:$G</definedName>
    <definedName name="Z_8DBC8541_9868_41A7_9A9F_A27FC80CBA37_.wvu.FilterData" localSheetId="0" hidden="1">Лист1!$E$15:$E$192</definedName>
    <definedName name="Z_8DBC8541_9868_41A7_9A9F_A27FC80CBA37_.wvu.PrintArea" localSheetId="0" hidden="1">Лист1!$A$5:$V$192</definedName>
    <definedName name="Z_8DBC8541_9868_41A7_9A9F_A27FC80CBA37_.wvu.PrintArea" localSheetId="1" hidden="1">Лист2!$A$1:$O$19</definedName>
    <definedName name="Z_8DBC8541_9868_41A7_9A9F_A27FC80CBA37_.wvu.PrintTitles" localSheetId="0" hidden="1">Лист1!$8:$11</definedName>
    <definedName name="Z_BABD61A3_6A51_407B_8C81_60ED34B253AA_.wvu.Cols" localSheetId="1" hidden="1">Лист2!$F:$G</definedName>
    <definedName name="Z_BABD61A3_6A51_407B_8C81_60ED34B253AA_.wvu.FilterData" localSheetId="0" hidden="1">Лист1!$E$15:$E$192</definedName>
    <definedName name="Z_BABD61A3_6A51_407B_8C81_60ED34B253AA_.wvu.PrintArea" localSheetId="0" hidden="1">Лист1!$A$5:$V$192</definedName>
    <definedName name="Z_BABD61A3_6A51_407B_8C81_60ED34B253AA_.wvu.PrintArea" localSheetId="1" hidden="1">Лист2!$A$1:$O$19</definedName>
    <definedName name="Z_BABD61A3_6A51_407B_8C81_60ED34B253AA_.wvu.PrintTitles" localSheetId="0" hidden="1">Лист1!$8:$11</definedName>
    <definedName name="Z_BABD61A3_6A51_407B_8C81_60ED34B253AA_.wvu.Rows" localSheetId="0" hidden="1">Лист1!$155:$156</definedName>
    <definedName name="Z_CFE875CB_1045_45F7_825E_02100661E885_.wvu.Cols" localSheetId="1" hidden="1">Лист2!$F:$G</definedName>
    <definedName name="Z_CFE875CB_1045_45F7_825E_02100661E885_.wvu.FilterData" localSheetId="0" hidden="1">Лист1!$A$11:$V$192</definedName>
    <definedName name="Z_CFE875CB_1045_45F7_825E_02100661E885_.wvu.PrintArea" localSheetId="0" hidden="1">Лист1!$A$5:$V$192</definedName>
    <definedName name="Z_CFE875CB_1045_45F7_825E_02100661E885_.wvu.PrintArea" localSheetId="1" hidden="1">Лист2!$A$1:$O$19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Cols" localSheetId="1" hidden="1">Лист2!$F:$G</definedName>
    <definedName name="Z_FE09AB06_1ECE_4486_BCA1_E9D85830708B_.wvu.FilterData" localSheetId="0" hidden="1">Лист1!$E$15:$E$192</definedName>
    <definedName name="Z_FE09AB06_1ECE_4486_BCA1_E9D85830708B_.wvu.PrintArea" localSheetId="0" hidden="1">Лист1!$A$1:$V$192</definedName>
    <definedName name="Z_FE09AB06_1ECE_4486_BCA1_E9D85830708B_.wvu.PrintArea" localSheetId="1" hidden="1">Лист2!$A$1:$O$19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Лист1!$1:$4,Лист1!$154:$156</definedName>
    <definedName name="_xlnm.Print_Titles" localSheetId="0">Лист1!$8:$11</definedName>
    <definedName name="_xlnm.Print_Area" localSheetId="0">Лист1!$A$5:$V$192</definedName>
    <definedName name="_xlnm.Print_Area" localSheetId="1">Лист2!$A$1:$O$19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cev - Личное представление" guid="{77984228-E82F-4F8D-9DE5-B74C2AD346E6}" mergeInterval="0" personalView="1" maximized="1" xWindow="1" yWindow="1" windowWidth="1916" windowHeight="800" activeSheetId="1"/>
  </customWorkbookViews>
</workbook>
</file>

<file path=xl/calcChain.xml><?xml version="1.0" encoding="utf-8"?>
<calcChain xmlns="http://schemas.openxmlformats.org/spreadsheetml/2006/main">
  <c r="P135" i="1"/>
  <c r="H135"/>
  <c r="L135"/>
  <c r="H185" l="1"/>
  <c r="I185"/>
  <c r="G185"/>
  <c r="T188"/>
  <c r="U188"/>
  <c r="S188"/>
  <c r="P188"/>
  <c r="Q188"/>
  <c r="O188"/>
  <c r="L188"/>
  <c r="M188"/>
  <c r="K188"/>
  <c r="J190"/>
  <c r="H188"/>
  <c r="I188"/>
  <c r="G188"/>
  <c r="F190"/>
  <c r="M102"/>
  <c r="L102"/>
  <c r="K102"/>
  <c r="L94"/>
  <c r="H94"/>
  <c r="T185"/>
  <c r="U185"/>
  <c r="U184" s="1"/>
  <c r="S185"/>
  <c r="P185"/>
  <c r="P184" s="1"/>
  <c r="Q185"/>
  <c r="O185"/>
  <c r="O184" s="1"/>
  <c r="L185"/>
  <c r="M185"/>
  <c r="M184" s="1"/>
  <c r="K185"/>
  <c r="N190"/>
  <c r="R190"/>
  <c r="O76"/>
  <c r="K76"/>
  <c r="R187"/>
  <c r="N187"/>
  <c r="J187"/>
  <c r="G180"/>
  <c r="G179" s="1"/>
  <c r="F187"/>
  <c r="F183"/>
  <c r="F182"/>
  <c r="L184" l="1"/>
  <c r="S184"/>
  <c r="H184"/>
  <c r="Q184"/>
  <c r="K184"/>
  <c r="T184"/>
  <c r="R184" s="1"/>
  <c r="G184"/>
  <c r="I184"/>
  <c r="J188"/>
  <c r="R188"/>
  <c r="N188"/>
  <c r="F188"/>
  <c r="V190"/>
  <c r="V187"/>
  <c r="N185"/>
  <c r="F185"/>
  <c r="R185"/>
  <c r="N184"/>
  <c r="J185"/>
  <c r="J184"/>
  <c r="L90"/>
  <c r="M90"/>
  <c r="K90"/>
  <c r="J90"/>
  <c r="I94"/>
  <c r="I60"/>
  <c r="H60"/>
  <c r="G60"/>
  <c r="R63"/>
  <c r="N63"/>
  <c r="J63"/>
  <c r="F63"/>
  <c r="F184" l="1"/>
  <c r="V188"/>
  <c r="V63"/>
  <c r="V185"/>
  <c r="V184"/>
  <c r="O98"/>
  <c r="K98"/>
  <c r="H98"/>
  <c r="G98"/>
  <c r="P44"/>
  <c r="Q44"/>
  <c r="O44"/>
  <c r="K44"/>
  <c r="L44"/>
  <c r="M44"/>
  <c r="H44"/>
  <c r="I44"/>
  <c r="G44"/>
  <c r="G135"/>
  <c r="R141"/>
  <c r="N141"/>
  <c r="J140"/>
  <c r="J141"/>
  <c r="F141"/>
  <c r="T44"/>
  <c r="U44"/>
  <c r="S44"/>
  <c r="R47"/>
  <c r="N47"/>
  <c r="J47"/>
  <c r="J46"/>
  <c r="F47"/>
  <c r="P119"/>
  <c r="L119"/>
  <c r="I119"/>
  <c r="H119"/>
  <c r="V47" l="1"/>
  <c r="J44"/>
  <c r="V141"/>
  <c r="F98"/>
  <c r="N44"/>
  <c r="F44"/>
  <c r="S60"/>
  <c r="O60"/>
  <c r="J62"/>
  <c r="J64"/>
  <c r="J65"/>
  <c r="J66"/>
  <c r="J67"/>
  <c r="J68"/>
  <c r="J69"/>
  <c r="J70"/>
  <c r="J71"/>
  <c r="R70"/>
  <c r="N70"/>
  <c r="F70"/>
  <c r="T174"/>
  <c r="U174"/>
  <c r="S174"/>
  <c r="R178"/>
  <c r="P174"/>
  <c r="Q174"/>
  <c r="O174"/>
  <c r="L174"/>
  <c r="M174"/>
  <c r="K174"/>
  <c r="H174"/>
  <c r="I174"/>
  <c r="G174"/>
  <c r="N178"/>
  <c r="J178"/>
  <c r="F178"/>
  <c r="L15"/>
  <c r="M15"/>
  <c r="K15"/>
  <c r="V44" l="1"/>
  <c r="V178"/>
  <c r="V70"/>
  <c r="R174"/>
  <c r="J174"/>
  <c r="L32"/>
  <c r="M32"/>
  <c r="K32"/>
  <c r="J33"/>
  <c r="J34"/>
  <c r="J30"/>
  <c r="J31"/>
  <c r="K28"/>
  <c r="J23"/>
  <c r="J24"/>
  <c r="J25"/>
  <c r="J26"/>
  <c r="J27"/>
  <c r="J22"/>
  <c r="F22"/>
  <c r="L20"/>
  <c r="M20"/>
  <c r="K20"/>
  <c r="J18"/>
  <c r="J19"/>
  <c r="J17"/>
  <c r="F17"/>
  <c r="G15"/>
  <c r="J15"/>
  <c r="V22" l="1"/>
  <c r="V17"/>
  <c r="J20"/>
  <c r="J32"/>
  <c r="K13"/>
  <c r="K36"/>
  <c r="J105"/>
  <c r="J104"/>
  <c r="F104"/>
  <c r="L114"/>
  <c r="M114"/>
  <c r="K114"/>
  <c r="L110"/>
  <c r="K110"/>
  <c r="V104" l="1"/>
  <c r="J116"/>
  <c r="J117"/>
  <c r="J112"/>
  <c r="J114"/>
  <c r="I114"/>
  <c r="R100" l="1"/>
  <c r="N100"/>
  <c r="F100"/>
  <c r="V100" s="1"/>
  <c r="T15"/>
  <c r="U15"/>
  <c r="S15"/>
  <c r="P15"/>
  <c r="Q15"/>
  <c r="O15"/>
  <c r="H15"/>
  <c r="R17"/>
  <c r="N17"/>
  <c r="T20"/>
  <c r="U20"/>
  <c r="S20"/>
  <c r="P20"/>
  <c r="Q20"/>
  <c r="O20"/>
  <c r="H20"/>
  <c r="I20"/>
  <c r="G20"/>
  <c r="I15"/>
  <c r="T135"/>
  <c r="U135"/>
  <c r="S135"/>
  <c r="Q135"/>
  <c r="O135"/>
  <c r="I135"/>
  <c r="R137"/>
  <c r="N137"/>
  <c r="F137"/>
  <c r="V137" s="1"/>
  <c r="T124"/>
  <c r="U124"/>
  <c r="S124"/>
  <c r="P124"/>
  <c r="Q124"/>
  <c r="O124"/>
  <c r="H124"/>
  <c r="I124"/>
  <c r="K124"/>
  <c r="L124"/>
  <c r="M124"/>
  <c r="G124"/>
  <c r="F126"/>
  <c r="V126" s="1"/>
  <c r="N126"/>
  <c r="R126"/>
  <c r="T119"/>
  <c r="U119"/>
  <c r="S119"/>
  <c r="Q119"/>
  <c r="O119"/>
  <c r="G119"/>
  <c r="N121"/>
  <c r="F121"/>
  <c r="V121" s="1"/>
  <c r="U114"/>
  <c r="T114"/>
  <c r="S114"/>
  <c r="Q114"/>
  <c r="P114"/>
  <c r="O114"/>
  <c r="R117"/>
  <c r="R116"/>
  <c r="N117"/>
  <c r="N116"/>
  <c r="G114"/>
  <c r="H114"/>
  <c r="F117"/>
  <c r="V117" s="1"/>
  <c r="F116"/>
  <c r="V116" s="1"/>
  <c r="T98"/>
  <c r="U98"/>
  <c r="S98"/>
  <c r="P98"/>
  <c r="Q98"/>
  <c r="T94"/>
  <c r="U94"/>
  <c r="S94"/>
  <c r="P94"/>
  <c r="Q94"/>
  <c r="O94"/>
  <c r="G94"/>
  <c r="R96"/>
  <c r="N96"/>
  <c r="F96"/>
  <c r="V96" s="1"/>
  <c r="H32"/>
  <c r="I32"/>
  <c r="G32"/>
  <c r="P32"/>
  <c r="Q32"/>
  <c r="O32"/>
  <c r="T32"/>
  <c r="U32"/>
  <c r="S32"/>
  <c r="R34"/>
  <c r="N34"/>
  <c r="F34"/>
  <c r="V34" s="1"/>
  <c r="R147"/>
  <c r="N147"/>
  <c r="F147"/>
  <c r="V147" s="1"/>
  <c r="R144"/>
  <c r="R145"/>
  <c r="N145"/>
  <c r="N144"/>
  <c r="F144"/>
  <c r="V144" s="1"/>
  <c r="F145"/>
  <c r="V145" s="1"/>
  <c r="R140"/>
  <c r="F140"/>
  <c r="V140" s="1"/>
  <c r="N140"/>
  <c r="F142"/>
  <c r="J142"/>
  <c r="N142"/>
  <c r="R142"/>
  <c r="T128"/>
  <c r="U128"/>
  <c r="S128"/>
  <c r="P128"/>
  <c r="Q128"/>
  <c r="O128"/>
  <c r="H128"/>
  <c r="I128"/>
  <c r="G128"/>
  <c r="R130"/>
  <c r="N130"/>
  <c r="F130"/>
  <c r="V130" s="1"/>
  <c r="H110"/>
  <c r="I110"/>
  <c r="G110"/>
  <c r="P110"/>
  <c r="Q110"/>
  <c r="O110"/>
  <c r="T110"/>
  <c r="U110"/>
  <c r="S110"/>
  <c r="R112"/>
  <c r="N112"/>
  <c r="F112"/>
  <c r="V112" s="1"/>
  <c r="F113"/>
  <c r="J113"/>
  <c r="N113"/>
  <c r="R113"/>
  <c r="S102"/>
  <c r="P102"/>
  <c r="Q102"/>
  <c r="O102"/>
  <c r="H102"/>
  <c r="I102"/>
  <c r="G102"/>
  <c r="R105"/>
  <c r="N105"/>
  <c r="F105"/>
  <c r="V105" s="1"/>
  <c r="T60"/>
  <c r="U60"/>
  <c r="P60"/>
  <c r="Q60"/>
  <c r="R71"/>
  <c r="N71"/>
  <c r="F71"/>
  <c r="V71" s="1"/>
  <c r="R80"/>
  <c r="R81"/>
  <c r="R82"/>
  <c r="N80"/>
  <c r="N81"/>
  <c r="N82"/>
  <c r="F80"/>
  <c r="V80" s="1"/>
  <c r="F81"/>
  <c r="V81" s="1"/>
  <c r="F82"/>
  <c r="V82" s="1"/>
  <c r="H76"/>
  <c r="I76"/>
  <c r="G76"/>
  <c r="P76"/>
  <c r="Q76"/>
  <c r="T76"/>
  <c r="S76"/>
  <c r="R78"/>
  <c r="F78"/>
  <c r="V78" s="1"/>
  <c r="N78"/>
  <c r="R75"/>
  <c r="N75"/>
  <c r="F75"/>
  <c r="V75" s="1"/>
  <c r="R68"/>
  <c r="N68"/>
  <c r="F68"/>
  <c r="V68" s="1"/>
  <c r="R65"/>
  <c r="N65"/>
  <c r="F65"/>
  <c r="V65" s="1"/>
  <c r="R64"/>
  <c r="N64"/>
  <c r="F64"/>
  <c r="V64" s="1"/>
  <c r="R18"/>
  <c r="R19"/>
  <c r="N18"/>
  <c r="N19"/>
  <c r="F18"/>
  <c r="V18" s="1"/>
  <c r="F19"/>
  <c r="V19" s="1"/>
  <c r="M94"/>
  <c r="L101"/>
  <c r="L98" s="1"/>
  <c r="M101"/>
  <c r="U102"/>
  <c r="T102"/>
  <c r="S87"/>
  <c r="T87"/>
  <c r="O87"/>
  <c r="P87"/>
  <c r="O36"/>
  <c r="P36"/>
  <c r="S36"/>
  <c r="T36"/>
  <c r="L36"/>
  <c r="M36"/>
  <c r="H93" l="1"/>
  <c r="V113"/>
  <c r="V142"/>
  <c r="J98"/>
  <c r="V98" s="1"/>
  <c r="F102"/>
  <c r="I93"/>
  <c r="F20"/>
  <c r="V20" s="1"/>
  <c r="N20"/>
  <c r="R32"/>
  <c r="F15"/>
  <c r="R20"/>
  <c r="F114"/>
  <c r="V114" s="1"/>
  <c r="R114"/>
  <c r="N114"/>
  <c r="F32"/>
  <c r="V32" s="1"/>
  <c r="N32"/>
  <c r="J97"/>
  <c r="J101"/>
  <c r="J36"/>
  <c r="L107"/>
  <c r="L106" s="1"/>
  <c r="M119" l="1"/>
  <c r="K135" l="1"/>
  <c r="M135"/>
  <c r="R123" l="1"/>
  <c r="N123"/>
  <c r="J123"/>
  <c r="F123"/>
  <c r="V123" l="1"/>
  <c r="P165"/>
  <c r="O165"/>
  <c r="L165"/>
  <c r="M165"/>
  <c r="K165"/>
  <c r="F58"/>
  <c r="V58" s="1"/>
  <c r="N58"/>
  <c r="R58"/>
  <c r="F69" l="1"/>
  <c r="V69" s="1"/>
  <c r="N69"/>
  <c r="R69"/>
  <c r="G51"/>
  <c r="L48" l="1"/>
  <c r="K48"/>
  <c r="G48"/>
  <c r="Q165" l="1"/>
  <c r="T165"/>
  <c r="U165"/>
  <c r="S165"/>
  <c r="R167"/>
  <c r="R168"/>
  <c r="R169"/>
  <c r="R170"/>
  <c r="R171"/>
  <c r="N167"/>
  <c r="N168"/>
  <c r="N169"/>
  <c r="N170"/>
  <c r="N171"/>
  <c r="J167"/>
  <c r="J168"/>
  <c r="J169"/>
  <c r="J170"/>
  <c r="J171"/>
  <c r="H165"/>
  <c r="I165"/>
  <c r="G165"/>
  <c r="F167"/>
  <c r="F168"/>
  <c r="F169"/>
  <c r="F170"/>
  <c r="F171"/>
  <c r="G158"/>
  <c r="T154"/>
  <c r="U154"/>
  <c r="S154"/>
  <c r="P154"/>
  <c r="Q154"/>
  <c r="O154"/>
  <c r="L154"/>
  <c r="M154"/>
  <c r="K154"/>
  <c r="H154"/>
  <c r="I154"/>
  <c r="G154"/>
  <c r="R156"/>
  <c r="N156"/>
  <c r="J156"/>
  <c r="F156"/>
  <c r="R138"/>
  <c r="N138"/>
  <c r="J138"/>
  <c r="F138"/>
  <c r="K119"/>
  <c r="J119" s="1"/>
  <c r="N132"/>
  <c r="R132"/>
  <c r="J132"/>
  <c r="F132"/>
  <c r="R122"/>
  <c r="N122"/>
  <c r="J122"/>
  <c r="F122"/>
  <c r="T107"/>
  <c r="T106" s="1"/>
  <c r="U107"/>
  <c r="U106" s="1"/>
  <c r="S107"/>
  <c r="S106" s="1"/>
  <c r="P107"/>
  <c r="P106" s="1"/>
  <c r="Q107"/>
  <c r="Q106" s="1"/>
  <c r="O107"/>
  <c r="O106" s="1"/>
  <c r="R109"/>
  <c r="M107"/>
  <c r="K107"/>
  <c r="K106" s="1"/>
  <c r="H107"/>
  <c r="H106" s="1"/>
  <c r="I107"/>
  <c r="I106" s="1"/>
  <c r="G107"/>
  <c r="G106" s="1"/>
  <c r="R104"/>
  <c r="N104"/>
  <c r="R97"/>
  <c r="N97"/>
  <c r="L93"/>
  <c r="K94"/>
  <c r="K93" s="1"/>
  <c r="F97"/>
  <c r="V97" s="1"/>
  <c r="T90"/>
  <c r="U90"/>
  <c r="S90"/>
  <c r="U87"/>
  <c r="Q87"/>
  <c r="R89"/>
  <c r="N89"/>
  <c r="J89"/>
  <c r="L87"/>
  <c r="M87"/>
  <c r="K87"/>
  <c r="H87"/>
  <c r="I87"/>
  <c r="G87"/>
  <c r="F89"/>
  <c r="K60"/>
  <c r="L60"/>
  <c r="M60"/>
  <c r="O48"/>
  <c r="T48"/>
  <c r="S48"/>
  <c r="P48"/>
  <c r="V138" l="1"/>
  <c r="V156"/>
  <c r="V169"/>
  <c r="V170"/>
  <c r="V171"/>
  <c r="V167"/>
  <c r="V89"/>
  <c r="V122"/>
  <c r="V132"/>
  <c r="V168"/>
  <c r="J60"/>
  <c r="N154"/>
  <c r="F154"/>
  <c r="J154"/>
  <c r="U93"/>
  <c r="G93"/>
  <c r="Q93"/>
  <c r="U86"/>
  <c r="T86"/>
  <c r="S86"/>
  <c r="N60"/>
  <c r="F53"/>
  <c r="V53" s="1"/>
  <c r="R46"/>
  <c r="R55"/>
  <c r="R56"/>
  <c r="N55"/>
  <c r="N56"/>
  <c r="F55"/>
  <c r="V55" s="1"/>
  <c r="F56"/>
  <c r="V56" s="1"/>
  <c r="F57"/>
  <c r="V57" s="1"/>
  <c r="N57"/>
  <c r="R57"/>
  <c r="T51"/>
  <c r="U51"/>
  <c r="S51"/>
  <c r="P51"/>
  <c r="Q51"/>
  <c r="O51"/>
  <c r="H51"/>
  <c r="I51"/>
  <c r="K51"/>
  <c r="L51"/>
  <c r="M51"/>
  <c r="H48"/>
  <c r="I48"/>
  <c r="R53"/>
  <c r="R54"/>
  <c r="N53"/>
  <c r="N54"/>
  <c r="F54"/>
  <c r="V54" s="1"/>
  <c r="V154" l="1"/>
  <c r="F48"/>
  <c r="F51"/>
  <c r="R51"/>
  <c r="J51"/>
  <c r="N51"/>
  <c r="V51" l="1"/>
  <c r="G28"/>
  <c r="G13" s="1"/>
  <c r="F148" l="1"/>
  <c r="J148"/>
  <c r="N148"/>
  <c r="R148"/>
  <c r="V148" l="1"/>
  <c r="F30"/>
  <c r="V30" s="1"/>
  <c r="H28"/>
  <c r="H13" s="1"/>
  <c r="P90" l="1"/>
  <c r="P86" s="1"/>
  <c r="Q90"/>
  <c r="Q86" s="1"/>
  <c r="O90"/>
  <c r="O86" s="1"/>
  <c r="L86"/>
  <c r="M86"/>
  <c r="K86"/>
  <c r="H90"/>
  <c r="H86" s="1"/>
  <c r="I90"/>
  <c r="I86" s="1"/>
  <c r="F92"/>
  <c r="V92" s="1"/>
  <c r="N92"/>
  <c r="R92"/>
  <c r="G90" l="1"/>
  <c r="G86" s="1"/>
  <c r="F66" l="1"/>
  <c r="V66" s="1"/>
  <c r="N66"/>
  <c r="R66"/>
  <c r="K19" i="2" l="1"/>
  <c r="F143" i="1" l="1"/>
  <c r="J143"/>
  <c r="N143"/>
  <c r="R143"/>
  <c r="U161"/>
  <c r="Q161"/>
  <c r="L161"/>
  <c r="M161"/>
  <c r="K161"/>
  <c r="I161"/>
  <c r="F163"/>
  <c r="J163"/>
  <c r="N163"/>
  <c r="R163"/>
  <c r="V143" l="1"/>
  <c r="V163"/>
  <c r="T161"/>
  <c r="O161"/>
  <c r="S161"/>
  <c r="P161"/>
  <c r="H161"/>
  <c r="G161" l="1"/>
  <c r="F161" s="1"/>
  <c r="F101" l="1"/>
  <c r="V101" s="1"/>
  <c r="R183"/>
  <c r="R182"/>
  <c r="R177"/>
  <c r="R176"/>
  <c r="R172"/>
  <c r="R164"/>
  <c r="R160"/>
  <c r="R153"/>
  <c r="R152"/>
  <c r="R151"/>
  <c r="R146"/>
  <c r="R139"/>
  <c r="R133"/>
  <c r="R131"/>
  <c r="R127"/>
  <c r="R101"/>
  <c r="R85"/>
  <c r="R79"/>
  <c r="R74"/>
  <c r="R67"/>
  <c r="R62"/>
  <c r="R50"/>
  <c r="R43"/>
  <c r="R42"/>
  <c r="R39"/>
  <c r="R38"/>
  <c r="R31"/>
  <c r="R30"/>
  <c r="R27"/>
  <c r="R26"/>
  <c r="R25"/>
  <c r="R24"/>
  <c r="R23"/>
  <c r="R22"/>
  <c r="U180"/>
  <c r="U179" s="1"/>
  <c r="U173"/>
  <c r="U158"/>
  <c r="U149"/>
  <c r="U83"/>
  <c r="U76"/>
  <c r="U72"/>
  <c r="U48"/>
  <c r="U40"/>
  <c r="U36"/>
  <c r="U28"/>
  <c r="U13" s="1"/>
  <c r="N183"/>
  <c r="N182"/>
  <c r="N177"/>
  <c r="N176"/>
  <c r="N172"/>
  <c r="N164"/>
  <c r="N160"/>
  <c r="N153"/>
  <c r="N152"/>
  <c r="N151"/>
  <c r="N146"/>
  <c r="N139"/>
  <c r="N133"/>
  <c r="N131"/>
  <c r="N127"/>
  <c r="N109"/>
  <c r="N101"/>
  <c r="N85"/>
  <c r="N79"/>
  <c r="N74"/>
  <c r="N67"/>
  <c r="N62"/>
  <c r="N50"/>
  <c r="N46"/>
  <c r="N43"/>
  <c r="N42"/>
  <c r="N39"/>
  <c r="N38"/>
  <c r="N31"/>
  <c r="N30"/>
  <c r="N27"/>
  <c r="N26"/>
  <c r="N25"/>
  <c r="N24"/>
  <c r="N23"/>
  <c r="N22"/>
  <c r="Q180"/>
  <c r="Q179" s="1"/>
  <c r="Q173"/>
  <c r="Q158"/>
  <c r="Q149"/>
  <c r="Q83"/>
  <c r="Q72"/>
  <c r="Q48"/>
  <c r="Q40"/>
  <c r="Q36"/>
  <c r="Q28"/>
  <c r="Q13" s="1"/>
  <c r="J183"/>
  <c r="J182"/>
  <c r="M180"/>
  <c r="M179" s="1"/>
  <c r="L180"/>
  <c r="L179" s="1"/>
  <c r="K180"/>
  <c r="J177"/>
  <c r="J176"/>
  <c r="M173"/>
  <c r="L173"/>
  <c r="K173"/>
  <c r="J172"/>
  <c r="J164"/>
  <c r="J160"/>
  <c r="M158"/>
  <c r="L158"/>
  <c r="K158"/>
  <c r="J153"/>
  <c r="J152"/>
  <c r="J151"/>
  <c r="M149"/>
  <c r="M134" s="1"/>
  <c r="L149"/>
  <c r="L134" s="1"/>
  <c r="K149"/>
  <c r="K134" s="1"/>
  <c r="J146"/>
  <c r="J139"/>
  <c r="J133"/>
  <c r="J131"/>
  <c r="M128"/>
  <c r="L128"/>
  <c r="K128"/>
  <c r="J127"/>
  <c r="M110"/>
  <c r="M106" s="1"/>
  <c r="J106" s="1"/>
  <c r="J109"/>
  <c r="M83"/>
  <c r="L83"/>
  <c r="K83"/>
  <c r="M76"/>
  <c r="L76"/>
  <c r="M72"/>
  <c r="L72"/>
  <c r="K72"/>
  <c r="M48"/>
  <c r="M40"/>
  <c r="L40"/>
  <c r="K40"/>
  <c r="M28"/>
  <c r="M13" s="1"/>
  <c r="L28"/>
  <c r="F23"/>
  <c r="V23" s="1"/>
  <c r="F24"/>
  <c r="V24" s="1"/>
  <c r="F25"/>
  <c r="V25" s="1"/>
  <c r="F26"/>
  <c r="V26" s="1"/>
  <c r="F27"/>
  <c r="V27" s="1"/>
  <c r="F31"/>
  <c r="V31" s="1"/>
  <c r="F38"/>
  <c r="V38" s="1"/>
  <c r="F39"/>
  <c r="V39" s="1"/>
  <c r="F42"/>
  <c r="V42" s="1"/>
  <c r="F43"/>
  <c r="V43" s="1"/>
  <c r="F46"/>
  <c r="V46" s="1"/>
  <c r="F50"/>
  <c r="V50" s="1"/>
  <c r="F62"/>
  <c r="V62" s="1"/>
  <c r="F67"/>
  <c r="V67" s="1"/>
  <c r="F74"/>
  <c r="V74" s="1"/>
  <c r="F79"/>
  <c r="V79" s="1"/>
  <c r="F85"/>
  <c r="V85" s="1"/>
  <c r="F109"/>
  <c r="F127"/>
  <c r="F131"/>
  <c r="F133"/>
  <c r="F139"/>
  <c r="F146"/>
  <c r="F151"/>
  <c r="F152"/>
  <c r="F153"/>
  <c r="F160"/>
  <c r="F164"/>
  <c r="F172"/>
  <c r="F176"/>
  <c r="F177"/>
  <c r="I180"/>
  <c r="I179" s="1"/>
  <c r="I173"/>
  <c r="I158"/>
  <c r="I149"/>
  <c r="I134" s="1"/>
  <c r="I83"/>
  <c r="I72"/>
  <c r="I40"/>
  <c r="I36"/>
  <c r="I28"/>
  <c r="I13" s="1"/>
  <c r="K179" l="1"/>
  <c r="J179" s="1"/>
  <c r="J180"/>
  <c r="V133"/>
  <c r="V153"/>
  <c r="V160"/>
  <c r="V183"/>
  <c r="J124"/>
  <c r="V127"/>
  <c r="V131"/>
  <c r="V152"/>
  <c r="V177"/>
  <c r="V182"/>
  <c r="V146"/>
  <c r="V151"/>
  <c r="V172"/>
  <c r="V176"/>
  <c r="V109"/>
  <c r="V139"/>
  <c r="V164"/>
  <c r="L59"/>
  <c r="J102"/>
  <c r="V102" s="1"/>
  <c r="M93"/>
  <c r="J93" s="1"/>
  <c r="M59"/>
  <c r="L13"/>
  <c r="J28"/>
  <c r="K59"/>
  <c r="I59"/>
  <c r="Q59"/>
  <c r="U59"/>
  <c r="Q134"/>
  <c r="M35"/>
  <c r="Q35"/>
  <c r="L35"/>
  <c r="I35"/>
  <c r="K35"/>
  <c r="U35"/>
  <c r="K157"/>
  <c r="R60"/>
  <c r="I157"/>
  <c r="Q157"/>
  <c r="M157"/>
  <c r="L157"/>
  <c r="U157"/>
  <c r="M118"/>
  <c r="U118"/>
  <c r="J165"/>
  <c r="J83"/>
  <c r="Q118"/>
  <c r="J94"/>
  <c r="J110"/>
  <c r="J149"/>
  <c r="I118"/>
  <c r="J87"/>
  <c r="J107"/>
  <c r="J48"/>
  <c r="V48" s="1"/>
  <c r="L118"/>
  <c r="J128"/>
  <c r="J161"/>
  <c r="V161" s="1"/>
  <c r="J135"/>
  <c r="K118"/>
  <c r="J76"/>
  <c r="J72"/>
  <c r="J40"/>
  <c r="J158"/>
  <c r="I12" l="1"/>
  <c r="M12"/>
  <c r="K12"/>
  <c r="Q12"/>
  <c r="J13"/>
  <c r="D8" i="2" s="1"/>
  <c r="L8" s="1"/>
  <c r="P8" s="1"/>
  <c r="L12" i="1"/>
  <c r="J59"/>
  <c r="J35"/>
  <c r="J157"/>
  <c r="J118"/>
  <c r="J173"/>
  <c r="J86"/>
  <c r="J134"/>
  <c r="D17" i="2" l="1"/>
  <c r="L17" s="1"/>
  <c r="P17" s="1"/>
  <c r="D15"/>
  <c r="L15" s="1"/>
  <c r="P15" s="1"/>
  <c r="D16"/>
  <c r="L16" s="1"/>
  <c r="P16" s="1"/>
  <c r="D14"/>
  <c r="L14" s="1"/>
  <c r="P14" s="1"/>
  <c r="D11"/>
  <c r="L11" s="1"/>
  <c r="P11" s="1"/>
  <c r="D9"/>
  <c r="L9" s="1"/>
  <c r="P9" s="1"/>
  <c r="D13"/>
  <c r="L13" s="1"/>
  <c r="P13" s="1"/>
  <c r="J12" i="1"/>
  <c r="D12" i="2"/>
  <c r="L12" s="1"/>
  <c r="P12" s="1"/>
  <c r="D10"/>
  <c r="L10" s="1"/>
  <c r="P10" s="1"/>
  <c r="D7"/>
  <c r="L7" s="1"/>
  <c r="P7" s="1"/>
  <c r="D6" l="1"/>
  <c r="L6" s="1"/>
  <c r="P6" s="1"/>
  <c r="T180" i="1"/>
  <c r="T179" s="1"/>
  <c r="S180"/>
  <c r="S179" s="1"/>
  <c r="T173"/>
  <c r="S173"/>
  <c r="T158"/>
  <c r="S158"/>
  <c r="T149"/>
  <c r="S149"/>
  <c r="T93"/>
  <c r="S93"/>
  <c r="T83"/>
  <c r="S83"/>
  <c r="T72"/>
  <c r="S72"/>
  <c r="T40"/>
  <c r="S40"/>
  <c r="T28"/>
  <c r="T13" s="1"/>
  <c r="S28"/>
  <c r="S13" s="1"/>
  <c r="P180"/>
  <c r="P179" s="1"/>
  <c r="O180"/>
  <c r="O179" s="1"/>
  <c r="P173"/>
  <c r="O173"/>
  <c r="P158"/>
  <c r="O158"/>
  <c r="P149"/>
  <c r="O149"/>
  <c r="P93"/>
  <c r="O93"/>
  <c r="P83"/>
  <c r="O83"/>
  <c r="P72"/>
  <c r="O72"/>
  <c r="P40"/>
  <c r="O40"/>
  <c r="P28"/>
  <c r="P13" s="1"/>
  <c r="O28"/>
  <c r="O13" s="1"/>
  <c r="H180"/>
  <c r="F180" s="1"/>
  <c r="G173"/>
  <c r="H158"/>
  <c r="G149"/>
  <c r="G134" s="1"/>
  <c r="H149"/>
  <c r="H134" s="1"/>
  <c r="G83"/>
  <c r="H83"/>
  <c r="G72"/>
  <c r="H72"/>
  <c r="G40"/>
  <c r="H36"/>
  <c r="G59" l="1"/>
  <c r="N93"/>
  <c r="H179"/>
  <c r="F179" s="1"/>
  <c r="V180"/>
  <c r="R173"/>
  <c r="O59"/>
  <c r="T59"/>
  <c r="P59"/>
  <c r="S59"/>
  <c r="H59"/>
  <c r="F134"/>
  <c r="V134" s="1"/>
  <c r="O134"/>
  <c r="P134"/>
  <c r="T35"/>
  <c r="P35"/>
  <c r="O35"/>
  <c r="S35"/>
  <c r="R107"/>
  <c r="O157"/>
  <c r="G157"/>
  <c r="H157"/>
  <c r="P157"/>
  <c r="T157"/>
  <c r="S157"/>
  <c r="R165"/>
  <c r="R15"/>
  <c r="R28"/>
  <c r="R36"/>
  <c r="R48"/>
  <c r="R72"/>
  <c r="R83"/>
  <c r="R87"/>
  <c r="R94"/>
  <c r="R119"/>
  <c r="R158"/>
  <c r="R40"/>
  <c r="R44"/>
  <c r="R76"/>
  <c r="R90"/>
  <c r="R98"/>
  <c r="R110"/>
  <c r="R124"/>
  <c r="R135"/>
  <c r="R149"/>
  <c r="R161"/>
  <c r="R128"/>
  <c r="R102"/>
  <c r="R180"/>
  <c r="N98"/>
  <c r="F165"/>
  <c r="V165" s="1"/>
  <c r="N102"/>
  <c r="N107"/>
  <c r="N180"/>
  <c r="N15"/>
  <c r="N28"/>
  <c r="N36"/>
  <c r="N48"/>
  <c r="N72"/>
  <c r="N83"/>
  <c r="N87"/>
  <c r="N94"/>
  <c r="N119"/>
  <c r="N128"/>
  <c r="N158"/>
  <c r="N174"/>
  <c r="N40"/>
  <c r="N76"/>
  <c r="N90"/>
  <c r="N110"/>
  <c r="N124"/>
  <c r="N135"/>
  <c r="N149"/>
  <c r="N161"/>
  <c r="N165"/>
  <c r="F107"/>
  <c r="V107" s="1"/>
  <c r="F83"/>
  <c r="V83" s="1"/>
  <c r="F94"/>
  <c r="V94" s="1"/>
  <c r="F119"/>
  <c r="V119" s="1"/>
  <c r="F110"/>
  <c r="V110" s="1"/>
  <c r="F158"/>
  <c r="V158" s="1"/>
  <c r="F128"/>
  <c r="V128" s="1"/>
  <c r="F72"/>
  <c r="V72" s="1"/>
  <c r="F149"/>
  <c r="V149" s="1"/>
  <c r="P118"/>
  <c r="T118"/>
  <c r="H118"/>
  <c r="S118"/>
  <c r="O118"/>
  <c r="G36"/>
  <c r="G35" s="1"/>
  <c r="F28"/>
  <c r="V28" s="1"/>
  <c r="H40"/>
  <c r="F40" s="1"/>
  <c r="V40" s="1"/>
  <c r="F87"/>
  <c r="V87" s="1"/>
  <c r="F90"/>
  <c r="V90" s="1"/>
  <c r="H173"/>
  <c r="F76"/>
  <c r="V76" s="1"/>
  <c r="F59" l="1"/>
  <c r="V59" s="1"/>
  <c r="P12"/>
  <c r="O12"/>
  <c r="V15"/>
  <c r="F157"/>
  <c r="V157" s="1"/>
  <c r="N157"/>
  <c r="H35"/>
  <c r="H12" s="1"/>
  <c r="F36"/>
  <c r="V36" s="1"/>
  <c r="N106"/>
  <c r="R93"/>
  <c r="R157"/>
  <c r="R13"/>
  <c r="R179"/>
  <c r="R106"/>
  <c r="R59"/>
  <c r="N86"/>
  <c r="N13"/>
  <c r="R86"/>
  <c r="R118"/>
  <c r="N179"/>
  <c r="N134"/>
  <c r="R35"/>
  <c r="N118"/>
  <c r="F93"/>
  <c r="V93" s="1"/>
  <c r="N35"/>
  <c r="N173"/>
  <c r="N59"/>
  <c r="F60"/>
  <c r="V60" s="1"/>
  <c r="F135"/>
  <c r="V135" s="1"/>
  <c r="F173"/>
  <c r="V173" s="1"/>
  <c r="V179"/>
  <c r="G118"/>
  <c r="F118" s="1"/>
  <c r="V118" s="1"/>
  <c r="F124"/>
  <c r="V124" s="1"/>
  <c r="F106"/>
  <c r="V106" s="1"/>
  <c r="F174"/>
  <c r="V174" s="1"/>
  <c r="F86"/>
  <c r="V86" s="1"/>
  <c r="G12" l="1"/>
  <c r="F12" s="1"/>
  <c r="N12"/>
  <c r="E15" i="2"/>
  <c r="C15"/>
  <c r="K15" s="1"/>
  <c r="E17"/>
  <c r="C17"/>
  <c r="K17" s="1"/>
  <c r="E11"/>
  <c r="C11"/>
  <c r="K11" s="1"/>
  <c r="E16"/>
  <c r="C16"/>
  <c r="K16" s="1"/>
  <c r="E14"/>
  <c r="C14"/>
  <c r="K14" s="1"/>
  <c r="E10"/>
  <c r="C10"/>
  <c r="K10" s="1"/>
  <c r="E12"/>
  <c r="C12"/>
  <c r="K12" s="1"/>
  <c r="E7"/>
  <c r="C7"/>
  <c r="K7" s="1"/>
  <c r="E13"/>
  <c r="C13"/>
  <c r="K13" s="1"/>
  <c r="F35" i="1"/>
  <c r="V35" s="1"/>
  <c r="F13"/>
  <c r="C6" i="2" l="1"/>
  <c r="K6" s="1"/>
  <c r="E9"/>
  <c r="C9"/>
  <c r="K9" s="1"/>
  <c r="M7"/>
  <c r="O7"/>
  <c r="M10"/>
  <c r="O10"/>
  <c r="V13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O9" l="1"/>
  <c r="M9"/>
  <c r="M6"/>
  <c r="O6"/>
  <c r="M8"/>
  <c r="O8"/>
  <c r="V12" i="1"/>
  <c r="E6" i="2" s="1"/>
  <c r="S134" i="1"/>
  <c r="S12" s="1"/>
  <c r="R154" l="1"/>
  <c r="U134"/>
  <c r="U12" s="1"/>
  <c r="T134"/>
  <c r="T12" s="1"/>
  <c r="R12" l="1"/>
  <c r="R134"/>
</calcChain>
</file>

<file path=xl/sharedStrings.xml><?xml version="1.0" encoding="utf-8"?>
<sst xmlns="http://schemas.openxmlformats.org/spreadsheetml/2006/main" count="736" uniqueCount="343">
  <si>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</si>
  <si>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</si>
  <si>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</si>
  <si>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</si>
  <si>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</si>
  <si>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</si>
  <si>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</si>
  <si>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</si>
  <si>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</si>
  <si>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</si>
  <si>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</si>
  <si>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</si>
  <si>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</si>
  <si>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</si>
  <si>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</si>
  <si>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</si>
  <si>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</si>
  <si>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</si>
  <si>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</si>
  <si>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</si>
  <si>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</si>
  <si>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</si>
  <si>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</si>
  <si>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</si>
  <si>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</si>
  <si>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</si>
  <si>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</si>
  <si>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</si>
  <si>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</si>
  <si>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</si>
  <si>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</si>
  <si>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</si>
  <si>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</si>
  <si>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</si>
  <si>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</si>
  <si>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</si>
  <si>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</si>
  <si>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</si>
  <si>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</si>
  <si>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</si>
  <si>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</si>
  <si>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</si>
  <si>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</si>
  <si>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</si>
  <si>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</si>
  <si>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</si>
  <si>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</si>
  <si>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</si>
  <si>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</si>
  <si>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</si>
  <si>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</si>
  <si>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</si>
  <si>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</si>
  <si>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</si>
  <si>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</si>
  <si>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</si>
  <si>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</si>
  <si>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</si>
  <si>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</si>
  <si>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</si>
  <si>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</si>
  <si>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</si>
  <si>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</si>
  <si>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</si>
  <si>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</si>
  <si>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</si>
  <si>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</si>
  <si>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</si>
  <si>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</si>
  <si>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</si>
  <si>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</si>
  <si>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</si>
  <si>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</si>
  <si>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</si>
  <si>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</si>
  <si>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</si>
  <si>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</si>
  <si>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</si>
  <si>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</si>
  <si>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</si>
  <si>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</si>
  <si>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</si>
  <si>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</si>
  <si>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</si>
  <si>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</si>
  <si>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</si>
  <si>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</si>
  <si>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</si>
  <si>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</si>
  <si>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</si>
  <si>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</si>
  <si>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</si>
  <si>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</si>
  <si>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</si>
  <si>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</si>
  <si>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</si>
  <si>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</si>
  <si>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</si>
  <si>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</si>
  <si>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</si>
  <si>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</si>
  <si>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</si>
  <si>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</si>
  <si>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</si>
  <si>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</si>
  <si>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</si>
  <si>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</si>
  <si>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</si>
  <si>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</si>
  <si>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</si>
  <si>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</si>
  <si>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</si>
  <si>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</si>
  <si>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</si>
  <si>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</si>
  <si>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</si>
  <si>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</si>
  <si>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</si>
  <si>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</si>
  <si>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</si>
  <si>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</si>
  <si>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</si>
  <si>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</si>
  <si>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</si>
  <si>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</si>
  <si>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</si>
  <si>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</si>
  <si>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</si>
  <si>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</si>
  <si>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</si>
  <si>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</si>
  <si>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</si>
  <si>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</si>
  <si>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</si>
  <si>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</si>
  <si>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</si>
  <si>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</si>
  <si>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</si>
  <si>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</si>
  <si>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</si>
  <si>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</si>
  <si>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</si>
  <si>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</si>
  <si>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</si>
  <si>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</si>
  <si>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</si>
  <si>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</si>
  <si>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</si>
  <si>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</si>
  <si>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</si>
  <si>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</si>
  <si>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</si>
  <si>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</si>
  <si>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</si>
  <si>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</si>
  <si>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</si>
  <si>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</si>
  <si>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</si>
  <si>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</si>
  <si>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</si>
  <si>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</si>
  <si>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</si>
  <si>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</si>
  <si>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</si>
  <si>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</si>
  <si>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</si>
  <si>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</si>
  <si>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</si>
  <si>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</si>
  <si>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</si>
  <si>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</si>
  <si>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</si>
  <si>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</si>
  <si>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</si>
  <si>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</si>
  <si>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</si>
  <si>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</si>
  <si>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</si>
  <si>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</si>
  <si>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</si>
  <si>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</si>
  <si>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</si>
  <si>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</si>
  <si>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</si>
  <si>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</si>
  <si>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</si>
  <si>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</si>
  <si>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</si>
  <si>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</si>
  <si>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</si>
  <si>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</si>
  <si>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</si>
  <si>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</si>
  <si>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</si>
  <si>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</si>
  <si>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</si>
  <si>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</si>
  <si>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</si>
  <si>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</si>
  <si>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</si>
  <si>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</si>
  <si>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</si>
  <si>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</si>
  <si>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</si>
  <si>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</si>
  <si>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</si>
  <si>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</si>
  <si>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</si>
  <si>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</si>
  <si>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</si>
  <si>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</si>
  <si>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</si>
  <si>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</si>
  <si>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</si>
  <si>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</si>
  <si>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</si>
  <si>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</si>
  <si>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</si>
  <si>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</si>
  <si>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</si>
  <si>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</si>
  <si>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</si>
  <si>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</si>
  <si>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</si>
  <si>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</si>
  <si>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</si>
  <si>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</si>
  <si>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</si>
  <si>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</si>
  <si>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</si>
  <si>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</si>
  <si>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</si>
  <si>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</si>
  <si>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</si>
  <si>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</si>
  <si>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</si>
  <si>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</si>
  <si>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</si>
  <si>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</si>
  <si>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</si>
  <si>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</si>
  <si>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</si>
  <si>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</si>
  <si>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</si>
  <si>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</si>
  <si>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</si>
  <si>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</si>
  <si>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</si>
  <si>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</si>
  <si>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</si>
  <si>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</si>
  <si>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</si>
  <si>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</si>
  <si>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</si>
  <si>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</si>
  <si>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</si>
  <si>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</si>
  <si>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</si>
  <si>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</si>
  <si>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</si>
  <si>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</si>
  <si>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</si>
  <si>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</si>
  <si>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</si>
  <si>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</si>
  <si>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</si>
  <si>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</si>
  <si>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</si>
  <si>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</si>
  <si>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</si>
  <si>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</si>
  <si>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</si>
  <si>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</si>
  <si>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</si>
  <si>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</si>
  <si>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</si>
  <si>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</si>
  <si>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</si>
  <si>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</si>
  <si>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</si>
  <si>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</si>
  <si>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</si>
  <si>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</si>
  <si>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</si>
  <si>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</si>
  <si>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</si>
  <si>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</si>
  <si>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</si>
  <si>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</si>
  <si>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</si>
  <si>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</si>
  <si>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</si>
  <si>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</si>
  <si>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</si>
  <si>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</si>
  <si>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</si>
  <si>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</si>
  <si>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</si>
  <si>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</si>
  <si>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</si>
  <si>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</si>
  <si>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</si>
  <si>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</si>
  <si>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</si>
  <si>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</si>
  <si>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</si>
  <si>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</si>
  <si>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</si>
  <si>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</si>
  <si>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</si>
  <si>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</si>
  <si>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</si>
  <si>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</si>
  <si>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</si>
  <si>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</si>
  <si>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</si>
  <si>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</si>
  <si>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</si>
  <si>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</si>
  <si>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</si>
  <si>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</si>
  <si>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</si>
  <si>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</si>
  <si>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</si>
  <si>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</si>
  <si>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</si>
  <si>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</si>
  <si>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</si>
  <si>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</si>
  <si>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</si>
  <si>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</si>
  <si>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</si>
  <si>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</si>
  <si>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</si>
  <si>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</si>
  <si>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</si>
  <si>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</si>
  <si>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</si>
  <si>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</si>
  <si>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</si>
  <si>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</si>
  <si>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</si>
  <si>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01.04.2023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</si>
</sst>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8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  <font>
      <sz val="8"/>
      <name val="Arial Cyr"/>
    </font>
    <font>
      <b/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12" fillId="3" borderId="13" xfId="0" applyNumberFormat="1" applyFont="1" applyFill="1" applyBorder="1" applyAlignment="1" applyProtection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 wrapText="1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4" fontId="16" fillId="0" borderId="14" xfId="0" applyNumberFormat="1" applyFont="1" applyFill="1" applyBorder="1" applyAlignment="1" applyProtection="1">
      <alignment horizontal="right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7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38" Type="http://schemas.openxmlformats.org/officeDocument/2006/relationships/revisionLog" Target="revisionLog111.xml"/><Relationship Id="rId141" Type="http://schemas.openxmlformats.org/officeDocument/2006/relationships/revisionLog" Target="revisionLog121.xml"/><Relationship Id="rId146" Type="http://schemas.openxmlformats.org/officeDocument/2006/relationships/revisionLog" Target="revisionLog131.xml"/><Relationship Id="rId154" Type="http://schemas.openxmlformats.org/officeDocument/2006/relationships/revisionLog" Target="revisionLog141.xml"/><Relationship Id="rId159" Type="http://schemas.openxmlformats.org/officeDocument/2006/relationships/revisionLog" Target="revisionLog151.xml"/><Relationship Id="rId167" Type="http://schemas.openxmlformats.org/officeDocument/2006/relationships/revisionLog" Target="revisionLog161.xml"/><Relationship Id="rId175" Type="http://schemas.openxmlformats.org/officeDocument/2006/relationships/revisionLog" Target="revisionLog171.xml"/><Relationship Id="rId188" Type="http://schemas.openxmlformats.org/officeDocument/2006/relationships/revisionLog" Target="revisionLog11.xml"/><Relationship Id="rId162" Type="http://schemas.openxmlformats.org/officeDocument/2006/relationships/revisionLog" Target="revisionLog1611.xml"/><Relationship Id="rId170" Type="http://schemas.openxmlformats.org/officeDocument/2006/relationships/revisionLog" Target="revisionLog1711.xml"/><Relationship Id="rId183" Type="http://schemas.openxmlformats.org/officeDocument/2006/relationships/revisionLog" Target="revisionLog18.xml"/><Relationship Id="rId191" Type="http://schemas.openxmlformats.org/officeDocument/2006/relationships/revisionLog" Target="revisionLog12.xml"/><Relationship Id="rId196" Type="http://schemas.openxmlformats.org/officeDocument/2006/relationships/revisionLog" Target="revisionLog13.xml"/><Relationship Id="rId200" Type="http://schemas.openxmlformats.org/officeDocument/2006/relationships/revisionLog" Target="revisionLog14.xml"/><Relationship Id="rId205" Type="http://schemas.openxmlformats.org/officeDocument/2006/relationships/revisionLog" Target="revisionLog15.xml"/><Relationship Id="rId144" Type="http://schemas.openxmlformats.org/officeDocument/2006/relationships/revisionLog" Target="revisionLog13111.xml"/><Relationship Id="rId149" Type="http://schemas.openxmlformats.org/officeDocument/2006/relationships/revisionLog" Target="revisionLog14111.xml"/><Relationship Id="rId157" Type="http://schemas.openxmlformats.org/officeDocument/2006/relationships/revisionLog" Target="revisionLog15111.xml"/><Relationship Id="rId178" Type="http://schemas.openxmlformats.org/officeDocument/2006/relationships/revisionLog" Target="revisionLog191.xml"/><Relationship Id="rId152" Type="http://schemas.openxmlformats.org/officeDocument/2006/relationships/revisionLog" Target="revisionLog151111.xml"/><Relationship Id="rId160" Type="http://schemas.openxmlformats.org/officeDocument/2006/relationships/revisionLog" Target="revisionLog161111.xml"/><Relationship Id="rId165" Type="http://schemas.openxmlformats.org/officeDocument/2006/relationships/revisionLog" Target="revisionLog171111.xml"/><Relationship Id="rId173" Type="http://schemas.openxmlformats.org/officeDocument/2006/relationships/revisionLog" Target="revisionLog1811.xml"/><Relationship Id="rId181" Type="http://schemas.openxmlformats.org/officeDocument/2006/relationships/revisionLog" Target="revisionLog1101.xml"/><Relationship Id="rId186" Type="http://schemas.openxmlformats.org/officeDocument/2006/relationships/revisionLog" Target="revisionLog1121.xml"/><Relationship Id="rId194" Type="http://schemas.openxmlformats.org/officeDocument/2006/relationships/revisionLog" Target="revisionLog1321.xml"/><Relationship Id="rId199" Type="http://schemas.openxmlformats.org/officeDocument/2006/relationships/revisionLog" Target="revisionLog142.xml"/><Relationship Id="rId203" Type="http://schemas.openxmlformats.org/officeDocument/2006/relationships/revisionLog" Target="revisionLog1521.xml"/><Relationship Id="rId208" Type="http://schemas.openxmlformats.org/officeDocument/2006/relationships/revisionLog" Target="revisionLog16.xml"/><Relationship Id="rId143" Type="http://schemas.openxmlformats.org/officeDocument/2006/relationships/revisionLog" Target="revisionLog131111.xml"/><Relationship Id="rId148" Type="http://schemas.openxmlformats.org/officeDocument/2006/relationships/revisionLog" Target="revisionLog141111.xml"/><Relationship Id="rId151" Type="http://schemas.openxmlformats.org/officeDocument/2006/relationships/revisionLog" Target="revisionLog1511111.xml"/><Relationship Id="rId156" Type="http://schemas.openxmlformats.org/officeDocument/2006/relationships/revisionLog" Target="revisionLog1611111.xml"/><Relationship Id="rId164" Type="http://schemas.openxmlformats.org/officeDocument/2006/relationships/revisionLog" Target="revisionLog1711111.xml"/><Relationship Id="rId169" Type="http://schemas.openxmlformats.org/officeDocument/2006/relationships/revisionLog" Target="revisionLog18111.xml"/><Relationship Id="rId177" Type="http://schemas.openxmlformats.org/officeDocument/2006/relationships/revisionLog" Target="revisionLog1911.xml"/><Relationship Id="rId185" Type="http://schemas.openxmlformats.org/officeDocument/2006/relationships/revisionLog" Target="revisionLog11211.xml"/><Relationship Id="rId198" Type="http://schemas.openxmlformats.org/officeDocument/2006/relationships/revisionLog" Target="revisionLog1421.xml"/><Relationship Id="rId211" Type="http://schemas.openxmlformats.org/officeDocument/2006/relationships/revisionLog" Target="revisionLog1.xml"/><Relationship Id="rId139" Type="http://schemas.openxmlformats.org/officeDocument/2006/relationships/revisionLog" Target="revisionLog12111.xml"/><Relationship Id="rId147" Type="http://schemas.openxmlformats.org/officeDocument/2006/relationships/revisionLog" Target="revisionLog1411111.xml"/><Relationship Id="rId168" Type="http://schemas.openxmlformats.org/officeDocument/2006/relationships/revisionLog" Target="revisionLog181111.xml"/><Relationship Id="rId172" Type="http://schemas.openxmlformats.org/officeDocument/2006/relationships/revisionLog" Target="revisionLog19111.xml"/><Relationship Id="rId180" Type="http://schemas.openxmlformats.org/officeDocument/2006/relationships/revisionLog" Target="revisionLog11011.xml"/><Relationship Id="rId193" Type="http://schemas.openxmlformats.org/officeDocument/2006/relationships/revisionLog" Target="revisionLog13211.xml"/><Relationship Id="rId202" Type="http://schemas.openxmlformats.org/officeDocument/2006/relationships/revisionLog" Target="revisionLog15211.xml"/><Relationship Id="rId207" Type="http://schemas.openxmlformats.org/officeDocument/2006/relationships/revisionLog" Target="revisionLog162.xml"/><Relationship Id="rId210" Type="http://schemas.openxmlformats.org/officeDocument/2006/relationships/revisionLog" Target="revisionLog17.xml"/><Relationship Id="rId142" Type="http://schemas.openxmlformats.org/officeDocument/2006/relationships/revisionLog" Target="revisionLog113.xml"/><Relationship Id="rId150" Type="http://schemas.openxmlformats.org/officeDocument/2006/relationships/revisionLog" Target="revisionLog1221.xml"/><Relationship Id="rId155" Type="http://schemas.openxmlformats.org/officeDocument/2006/relationships/revisionLog" Target="revisionLog132111.xml"/><Relationship Id="rId163" Type="http://schemas.openxmlformats.org/officeDocument/2006/relationships/revisionLog" Target="revisionLog14211.xml"/><Relationship Id="rId171" Type="http://schemas.openxmlformats.org/officeDocument/2006/relationships/revisionLog" Target="revisionLog152111.xml"/><Relationship Id="rId176" Type="http://schemas.openxmlformats.org/officeDocument/2006/relationships/revisionLog" Target="revisionLog1621.xml"/><Relationship Id="rId184" Type="http://schemas.openxmlformats.org/officeDocument/2006/relationships/revisionLog" Target="revisionLog172.xml"/><Relationship Id="rId189" Type="http://schemas.openxmlformats.org/officeDocument/2006/relationships/revisionLog" Target="revisionLog114.xml"/><Relationship Id="rId192" Type="http://schemas.openxmlformats.org/officeDocument/2006/relationships/revisionLog" Target="revisionLog115.xml"/><Relationship Id="rId197" Type="http://schemas.openxmlformats.org/officeDocument/2006/relationships/revisionLog" Target="revisionLog116.xml"/><Relationship Id="rId206" Type="http://schemas.openxmlformats.org/officeDocument/2006/relationships/revisionLog" Target="revisionLog19.xml"/><Relationship Id="rId201" Type="http://schemas.openxmlformats.org/officeDocument/2006/relationships/revisionLog" Target="revisionLog117.xml"/><Relationship Id="rId158" Type="http://schemas.openxmlformats.org/officeDocument/2006/relationships/revisionLog" Target="revisionLog1511.xml"/><Relationship Id="rId140" Type="http://schemas.openxmlformats.org/officeDocument/2006/relationships/revisionLog" Target="revisionLog1211.xml"/><Relationship Id="rId145" Type="http://schemas.openxmlformats.org/officeDocument/2006/relationships/revisionLog" Target="revisionLog1311.xml"/><Relationship Id="rId153" Type="http://schemas.openxmlformats.org/officeDocument/2006/relationships/revisionLog" Target="revisionLog1411.xml"/><Relationship Id="rId161" Type="http://schemas.openxmlformats.org/officeDocument/2006/relationships/revisionLog" Target="revisionLog16111.xml"/><Relationship Id="rId166" Type="http://schemas.openxmlformats.org/officeDocument/2006/relationships/revisionLog" Target="revisionLog17111.xml"/><Relationship Id="rId174" Type="http://schemas.openxmlformats.org/officeDocument/2006/relationships/revisionLog" Target="revisionLog181.xml"/><Relationship Id="rId179" Type="http://schemas.openxmlformats.org/officeDocument/2006/relationships/revisionLog" Target="revisionLog192.xml"/><Relationship Id="rId182" Type="http://schemas.openxmlformats.org/officeDocument/2006/relationships/revisionLog" Target="revisionLog110.xml"/><Relationship Id="rId187" Type="http://schemas.openxmlformats.org/officeDocument/2006/relationships/revisionLog" Target="revisionLog112.xml"/><Relationship Id="rId195" Type="http://schemas.openxmlformats.org/officeDocument/2006/relationships/revisionLog" Target="revisionLog132.xml"/><Relationship Id="rId209" Type="http://schemas.openxmlformats.org/officeDocument/2006/relationships/revisionLog" Target="revisionLog118.xml"/><Relationship Id="rId190" Type="http://schemas.openxmlformats.org/officeDocument/2006/relationships/revisionLog" Target="revisionLog122.xml"/><Relationship Id="rId204" Type="http://schemas.openxmlformats.org/officeDocument/2006/relationships/revisionLog" Target="revisionLog152.xml"/></Relationships>
</file>

<file path=xl/revisions/revisionHeaders.xml><?xml version="1.0" encoding="utf-8"?>
<headers xmlns="http://schemas.openxmlformats.org/spreadsheetml/2006/main" xmlns:r="http://schemas.openxmlformats.org/officeDocument/2006/relationships" guid="{F27A6AE0-1BEC-4FBF-AC54-D47E6FB93004}" diskRevisions="1" revisionId="4372" version="75">
  <header guid="{47791265-13C4-4019-88E5-A188EF8DA801}" dateTime="2023-01-18T17:31:33" maxSheetId="3" userName="gmp" r:id="rId138">
    <sheetIdMap count="2">
      <sheetId val="1"/>
      <sheetId val="2"/>
    </sheetIdMap>
  </header>
  <header guid="{1DDBBDF7-489B-4C8C-8B53-0D4D4D0F0DEC}" dateTime="2023-01-18T17:43:07" maxSheetId="3" userName="pvn" r:id="rId139" minRId="3134">
    <sheetIdMap count="2">
      <sheetId val="1"/>
      <sheetId val="2"/>
    </sheetIdMap>
  </header>
  <header guid="{834A92E9-9853-42F1-807F-DBC3222163C1}" dateTime="2023-01-18T17:43:58" maxSheetId="3" userName="pvn" r:id="rId140">
    <sheetIdMap count="2">
      <sheetId val="1"/>
      <sheetId val="2"/>
    </sheetIdMap>
  </header>
  <header guid="{7E00224A-9A7B-4D41-A1D2-75899ADF40A7}" dateTime="2023-01-25T09:54:00" maxSheetId="3" userName="pvn" r:id="rId141">
    <sheetIdMap count="2">
      <sheetId val="1"/>
      <sheetId val="2"/>
    </sheetIdMap>
  </header>
  <header guid="{7911AB7F-CC84-42B9-827C-E0B3F740E470}" dateTime="2023-01-27T16:23:29" maxSheetId="3" userName="pvn" r:id="rId142" minRId="3150" maxRId="3248">
    <sheetIdMap count="2">
      <sheetId val="1"/>
      <sheetId val="2"/>
    </sheetIdMap>
  </header>
  <header guid="{E271F594-9C88-416D-B2CD-A5E551D51303}" dateTime="2023-01-27T16:26:45" maxSheetId="3" userName="pvn" r:id="rId143" minRId="3254" maxRId="3256">
    <sheetIdMap count="2">
      <sheetId val="1"/>
      <sheetId val="2"/>
    </sheetIdMap>
  </header>
  <header guid="{DE192EB4-CC04-4C10-8F53-10906EB54869}" dateTime="2023-01-27T16:27:32" maxSheetId="3" userName="pvn" r:id="rId144">
    <sheetIdMap count="2">
      <sheetId val="1"/>
      <sheetId val="2"/>
    </sheetIdMap>
  </header>
  <header guid="{F881DC78-25AD-4689-99C5-32840096F3DA}" dateTime="2023-01-27T16:27:44" maxSheetId="3" userName="pvn" r:id="rId145">
    <sheetIdMap count="2">
      <sheetId val="1"/>
      <sheetId val="2"/>
    </sheetIdMap>
  </header>
  <header guid="{53419E0C-83D5-4D60-97A4-11DC2B2D00C1}" dateTime="2023-01-27T16:28:28" maxSheetId="3" userName="pvn" r:id="rId146">
    <sheetIdMap count="2">
      <sheetId val="1"/>
      <sheetId val="2"/>
    </sheetIdMap>
  </header>
  <header guid="{BC181333-A01E-436B-B525-639422FBC132}" dateTime="2023-01-31T18:35:28" maxSheetId="3" userName="pvn" r:id="rId147" minRId="3277" maxRId="3339">
    <sheetIdMap count="2">
      <sheetId val="1"/>
      <sheetId val="2"/>
    </sheetIdMap>
  </header>
  <header guid="{00F40784-9A32-4456-940F-17A565A00F87}" dateTime="2023-01-31T18:50:34" maxSheetId="3" userName="pvn" r:id="rId148" minRId="3345" maxRId="3348">
    <sheetIdMap count="2">
      <sheetId val="1"/>
      <sheetId val="2"/>
    </sheetIdMap>
  </header>
  <header guid="{2080BF55-174D-41B9-9F10-E57F5E06A2CF}" dateTime="2023-02-01T09:25:50" maxSheetId="3" userName="pvn" r:id="rId149" minRId="3354">
    <sheetIdMap count="2">
      <sheetId val="1"/>
      <sheetId val="2"/>
    </sheetIdMap>
  </header>
  <header guid="{76028DB0-CAC8-426F-A832-C53D03FC8CB5}" dateTime="2023-02-01T09:54:37" maxSheetId="3" userName="pvn" r:id="rId150" minRId="3360" maxRId="3368">
    <sheetIdMap count="2">
      <sheetId val="1"/>
      <sheetId val="2"/>
    </sheetIdMap>
  </header>
  <header guid="{93BEA56B-F2E5-441C-81CB-A39B7F560A3C}" dateTime="2023-02-01T10:07:21" maxSheetId="3" userName="pvn" r:id="rId151">
    <sheetIdMap count="2">
      <sheetId val="1"/>
      <sheetId val="2"/>
    </sheetIdMap>
  </header>
  <header guid="{595C3E84-6A0B-469C-A323-2BDA1D585D7F}" dateTime="2023-02-01T10:10:36" maxSheetId="3" userName="pvn" r:id="rId152">
    <sheetIdMap count="2">
      <sheetId val="1"/>
      <sheetId val="2"/>
    </sheetIdMap>
  </header>
  <header guid="{6439A05A-CA7C-41B2-96EA-AE05FE7381FA}" dateTime="2023-02-02T11:14:37" maxSheetId="3" userName="pvn" r:id="rId153" minRId="3384" maxRId="3403">
    <sheetIdMap count="2">
      <sheetId val="1"/>
      <sheetId val="2"/>
    </sheetIdMap>
  </header>
  <header guid="{DEAC1866-E288-4109-8E8E-5099718DF172}" dateTime="2023-02-02T11:17:57" maxSheetId="3" userName="pvn" r:id="rId154">
    <sheetIdMap count="2">
      <sheetId val="1"/>
      <sheetId val="2"/>
    </sheetIdMap>
  </header>
  <header guid="{5E850BE1-B147-409F-80B2-2A0CA29B9644}" dateTime="2023-02-08T14:27:57" maxSheetId="3" userName="cev" r:id="rId155">
    <sheetIdMap count="2">
      <sheetId val="1"/>
      <sheetId val="2"/>
    </sheetIdMap>
  </header>
  <header guid="{B19D27FB-E2C0-4159-8544-FB206E1BE287}" dateTime="2023-02-08T14:37:19" maxSheetId="3" userName="cev" r:id="rId156">
    <sheetIdMap count="2">
      <sheetId val="1"/>
      <sheetId val="2"/>
    </sheetIdMap>
  </header>
  <header guid="{49572A74-D3D9-43E9-8865-9E3900FFCA65}" dateTime="2023-02-27T15:58:28" maxSheetId="3" userName="pvn" r:id="rId157" minRId="3424">
    <sheetIdMap count="2">
      <sheetId val="1"/>
      <sheetId val="2"/>
    </sheetIdMap>
  </header>
  <header guid="{6B24702D-55B0-4E2F-AE52-CDAFD80E7B18}" dateTime="2023-03-02T11:15:45" maxSheetId="3" userName="pvn" r:id="rId158" minRId="3430" maxRId="3516">
    <sheetIdMap count="2">
      <sheetId val="1"/>
      <sheetId val="2"/>
    </sheetIdMap>
  </header>
  <header guid="{BB7EA97E-1814-48A4-A587-6074D29754FD}" dateTime="2023-03-02T11:17:28" maxSheetId="3" userName="pvn" r:id="rId159" minRId="3522" maxRId="3533">
    <sheetIdMap count="2">
      <sheetId val="1"/>
      <sheetId val="2"/>
    </sheetIdMap>
  </header>
  <header guid="{326C6922-4425-45DE-AD60-FA4B0083C919}" dateTime="2023-03-02T12:46:50" maxSheetId="3" userName="pvn" r:id="rId160" minRId="3539" maxRId="3573">
    <sheetIdMap count="2">
      <sheetId val="1"/>
      <sheetId val="2"/>
    </sheetIdMap>
  </header>
  <header guid="{57CC2674-CAF0-4A84-B2FF-680BB6A713B5}" dateTime="2023-03-02T12:48:01" maxSheetId="3" userName="pvn" r:id="rId161" minRId="3579">
    <sheetIdMap count="2">
      <sheetId val="1"/>
      <sheetId val="2"/>
    </sheetIdMap>
  </header>
  <header guid="{5C810B38-B0DD-435E-8C8A-D6EE46E49250}" dateTime="2023-03-02T12:57:14" maxSheetId="3" userName="pvn" r:id="rId162" minRId="3585" maxRId="3597">
    <sheetIdMap count="2">
      <sheetId val="1"/>
      <sheetId val="2"/>
    </sheetIdMap>
  </header>
  <header guid="{BDDFF4A0-37A4-4337-893B-D851B5D10FA5}" dateTime="2023-03-02T12:57:16" maxSheetId="3" userName="pvn" r:id="rId163">
    <sheetIdMap count="2">
      <sheetId val="1"/>
      <sheetId val="2"/>
    </sheetIdMap>
  </header>
  <header guid="{D87D72FA-2DC2-4DC6-A60D-47FAE5EF322E}" dateTime="2023-03-02T17:31:30" maxSheetId="3" userName="pvn" r:id="rId164" minRId="3608">
    <sheetIdMap count="2">
      <sheetId val="1"/>
      <sheetId val="2"/>
    </sheetIdMap>
  </header>
  <header guid="{FC10C80B-41D0-43FF-AD12-64C28C9DF6E8}" dateTime="2023-03-02T17:32:33" maxSheetId="3" userName="pvn" r:id="rId165">
    <sheetIdMap count="2">
      <sheetId val="1"/>
      <sheetId val="2"/>
    </sheetIdMap>
  </header>
  <header guid="{442AD36A-9A49-41B0-9900-0E483AC3EFFB}" dateTime="2023-03-09T09:20:17" maxSheetId="3" userName="pvn" r:id="rId166" minRId="3619" maxRId="3629">
    <sheetIdMap count="2">
      <sheetId val="1"/>
      <sheetId val="2"/>
    </sheetIdMap>
  </header>
  <header guid="{F356509A-F03A-42FA-A77B-EF5337934229}" dateTime="2023-03-09T10:24:30" maxSheetId="3" userName="pvn" r:id="rId167" minRId="3635" maxRId="3637">
    <sheetIdMap count="2">
      <sheetId val="1"/>
      <sheetId val="2"/>
    </sheetIdMap>
  </header>
  <header guid="{8D2FF459-9D45-4CD7-AE09-777D11B647C1}" dateTime="2023-03-09T10:26:01" maxSheetId="3" userName="pvn" r:id="rId168">
    <sheetIdMap count="2">
      <sheetId val="1"/>
      <sheetId val="2"/>
    </sheetIdMap>
  </header>
  <header guid="{C6782AC0-E1A4-458E-8BA5-330ACF8DD54B}" dateTime="2023-03-09T10:26:48" maxSheetId="3" userName="pvn" r:id="rId169">
    <sheetIdMap count="2">
      <sheetId val="1"/>
      <sheetId val="2"/>
    </sheetIdMap>
  </header>
  <header guid="{500F792D-FC16-48B4-9AD5-5182613D1328}" dateTime="2023-03-09T15:27:17" maxSheetId="3" userName="pvn" r:id="rId170" minRId="3653" maxRId="3789">
    <sheetIdMap count="2">
      <sheetId val="1"/>
      <sheetId val="2"/>
    </sheetIdMap>
  </header>
  <header guid="{C5E7DF73-CDD5-462A-8862-A504776C0C58}" dateTime="2023-03-09T15:34:46" maxSheetId="3" userName="pvn" r:id="rId171" minRId="3795" maxRId="3796">
    <sheetIdMap count="2">
      <sheetId val="1"/>
      <sheetId val="2"/>
    </sheetIdMap>
  </header>
  <header guid="{9A250F23-F468-4CB3-8EEA-A5E105071D2E}" dateTime="2023-03-15T11:26:37" maxSheetId="3" userName="pvn" r:id="rId172" minRId="3802">
    <sheetIdMap count="2">
      <sheetId val="1"/>
      <sheetId val="2"/>
    </sheetIdMap>
  </header>
  <header guid="{669F06B8-5E12-48F2-869D-14D1C572B5DE}" dateTime="2023-03-15T11:50:59" maxSheetId="3" userName="pvn" r:id="rId173" minRId="3808" maxRId="3818">
    <sheetIdMap count="2">
      <sheetId val="1"/>
      <sheetId val="2"/>
    </sheetIdMap>
  </header>
  <header guid="{1B1CFFA0-C99E-4FD2-B550-2854DF98B013}" dateTime="2023-03-15T12:07:52" maxSheetId="3" userName="pvn" r:id="rId174" minRId="3824" maxRId="3833">
    <sheetIdMap count="2">
      <sheetId val="1"/>
      <sheetId val="2"/>
    </sheetIdMap>
  </header>
  <header guid="{754B661E-5C64-4FE4-A402-410DE9B5CBF3}" dateTime="2023-03-15T12:10:24" maxSheetId="3" userName="pvn" r:id="rId175" minRId="3839" maxRId="3850">
    <sheetIdMap count="2">
      <sheetId val="1"/>
      <sheetId val="2"/>
    </sheetIdMap>
  </header>
  <header guid="{ACD7C044-254C-4558-877C-1BC4A939DFA8}" dateTime="2023-03-15T12:13:19" maxSheetId="3" userName="pvn" r:id="rId176" minRId="3856" maxRId="3868">
    <sheetIdMap count="2">
      <sheetId val="1"/>
      <sheetId val="2"/>
    </sheetIdMap>
  </header>
  <header guid="{2AD02948-4577-4648-BB77-20AB93932321}" dateTime="2023-03-15T12:16:08" maxSheetId="3" userName="pvn" r:id="rId177" minRId="3875">
    <sheetIdMap count="2">
      <sheetId val="1"/>
      <sheetId val="2"/>
    </sheetIdMap>
  </header>
  <header guid="{29F4F326-6A19-4975-ACE7-42861EE5E23F}" dateTime="2023-03-15T12:17:07" maxSheetId="3" userName="pvn" r:id="rId178">
    <sheetIdMap count="2">
      <sheetId val="1"/>
      <sheetId val="2"/>
    </sheetIdMap>
  </header>
  <header guid="{389FE277-641D-4250-B3A0-BBF169D7E88A}" dateTime="2023-03-22T09:50:57" maxSheetId="3" userName="pvn" r:id="rId179" minRId="3888" maxRId="3903">
    <sheetIdMap count="2">
      <sheetId val="1"/>
      <sheetId val="2"/>
    </sheetIdMap>
  </header>
  <header guid="{04FF72AB-83D9-4B27-A2E7-5ECA4E7ADDBB}" dateTime="2023-03-22T09:53:35" maxSheetId="3" userName="pvn" r:id="rId180" minRId="3910" maxRId="3914">
    <sheetIdMap count="2">
      <sheetId val="1"/>
      <sheetId val="2"/>
    </sheetIdMap>
  </header>
  <header guid="{63B428C7-CDCD-42D7-887D-58BF43B4ED93}" dateTime="2023-03-22T09:59:10" maxSheetId="3" userName="pvn" r:id="rId181" minRId="3921">
    <sheetIdMap count="2">
      <sheetId val="1"/>
      <sheetId val="2"/>
    </sheetIdMap>
  </header>
  <header guid="{99FC3AAD-2C43-4E20-9392-BC04E7962CAD}" dateTime="2023-03-22T10:38:40" maxSheetId="3" userName="pvn" r:id="rId182" minRId="3928" maxRId="3940">
    <sheetIdMap count="2">
      <sheetId val="1"/>
      <sheetId val="2"/>
    </sheetIdMap>
  </header>
  <header guid="{B0737FA5-0CCD-4846-BD9F-0BABA6BE9F63}" dateTime="2023-03-22T10:38:53" maxSheetId="3" userName="pvn" r:id="rId183">
    <sheetIdMap count="2">
      <sheetId val="1"/>
      <sheetId val="2"/>
    </sheetIdMap>
  </header>
  <header guid="{6A1D7626-CA85-4822-837A-3BFDED606079}" dateTime="2023-03-22T10:39:01" maxSheetId="3" userName="pvn" r:id="rId184">
    <sheetIdMap count="2">
      <sheetId val="1"/>
      <sheetId val="2"/>
    </sheetIdMap>
  </header>
  <header guid="{CE28AAA7-BE92-4D7E-A66D-7F3270C34B79}" dateTime="2023-03-28T10:33:49" maxSheetId="3" userName="pvn" r:id="rId185" minRId="3959">
    <sheetIdMap count="2">
      <sheetId val="1"/>
      <sheetId val="2"/>
    </sheetIdMap>
  </header>
  <header guid="{D5FBB6E7-BB39-4554-84E5-EAFE6A80B0D2}" dateTime="2023-03-28T12:23:55" maxSheetId="3" userName="pvn" r:id="rId186" minRId="3966" maxRId="3989">
    <sheetIdMap count="2">
      <sheetId val="1"/>
      <sheetId val="2"/>
    </sheetIdMap>
  </header>
  <header guid="{9A91B4AD-037B-4245-8986-14164F1F42AC}" dateTime="2023-03-28T18:32:29" maxSheetId="3" userName="pvn" r:id="rId187" minRId="3996" maxRId="4038">
    <sheetIdMap count="2">
      <sheetId val="1"/>
      <sheetId val="2"/>
    </sheetIdMap>
  </header>
  <header guid="{4A2C1632-79E7-4E38-B7F2-A781EB9B400C}" dateTime="2023-03-28T18:35:13" maxSheetId="3" userName="pvn" r:id="rId188" minRId="4045" maxRId="4056">
    <sheetIdMap count="2">
      <sheetId val="1"/>
      <sheetId val="2"/>
    </sheetIdMap>
  </header>
  <header guid="{E71ACB55-1224-4AA9-8F1F-FD618D4A98CA}" dateTime="2023-03-28T18:44:01" maxSheetId="3" userName="pvn" r:id="rId189">
    <sheetIdMap count="2">
      <sheetId val="1"/>
      <sheetId val="2"/>
    </sheetIdMap>
  </header>
  <header guid="{A515769B-200A-487E-AF18-82FDE96A382A}" dateTime="2023-03-29T09:50:10" maxSheetId="3" userName="pvn" r:id="rId190" minRId="4069" maxRId="4079">
    <sheetIdMap count="2">
      <sheetId val="1"/>
      <sheetId val="2"/>
    </sheetIdMap>
  </header>
  <header guid="{482E43B5-2410-458B-AB89-20B553A465AC}" dateTime="2023-03-29T10:39:30" maxSheetId="3" userName="pvn" r:id="rId191" minRId="4086">
    <sheetIdMap count="2">
      <sheetId val="1"/>
      <sheetId val="2"/>
    </sheetIdMap>
  </header>
  <header guid="{B0806CB5-2BA6-4C13-A498-5BA88AF8C7AF}" dateTime="2023-03-29T11:55:51" maxSheetId="3" userName="pvn" r:id="rId192" minRId="4093" maxRId="4128">
    <sheetIdMap count="2">
      <sheetId val="1"/>
      <sheetId val="2"/>
    </sheetIdMap>
  </header>
  <header guid="{7A581B5E-ED93-4396-8DCF-37F77138DEF4}" dateTime="2023-03-29T11:56:18" maxSheetId="3" userName="pvn" r:id="rId193" minRId="4135">
    <sheetIdMap count="2">
      <sheetId val="1"/>
      <sheetId val="2"/>
    </sheetIdMap>
  </header>
  <header guid="{9B6D56BA-9A59-4F9C-8D13-7C114E715E43}" dateTime="2023-03-29T11:57:08" maxSheetId="3" userName="pvn" r:id="rId194">
    <sheetIdMap count="2">
      <sheetId val="1"/>
      <sheetId val="2"/>
    </sheetIdMap>
  </header>
  <header guid="{ACC18C38-6565-475B-A73E-FEB60FC2457B}" dateTime="2023-03-29T12:00:39" maxSheetId="3" userName="pvn" r:id="rId195">
    <sheetIdMap count="2">
      <sheetId val="1"/>
      <sheetId val="2"/>
    </sheetIdMap>
  </header>
  <header guid="{583EA34A-7E5F-4BB8-831A-830C2B385FE8}" dateTime="2023-03-31T11:23:28" maxSheetId="3" userName="pvn" r:id="rId196" minRId="4154">
    <sheetIdMap count="2">
      <sheetId val="1"/>
      <sheetId val="2"/>
    </sheetIdMap>
  </header>
  <header guid="{5513B2A3-7868-4A74-9108-7FF2DC108211}" dateTime="2023-03-31T11:40:02" maxSheetId="3" userName="pvn" r:id="rId197" minRId="4161" maxRId="4191">
    <sheetIdMap count="2">
      <sheetId val="1"/>
      <sheetId val="2"/>
    </sheetIdMap>
  </header>
  <header guid="{EDBFD72F-7B9E-4636-AA1A-8B925B204D82}" dateTime="2023-03-31T11:40:37" maxSheetId="3" userName="pvn" r:id="rId198" minRId="4198">
    <sheetIdMap count="2">
      <sheetId val="1"/>
      <sheetId val="2"/>
    </sheetIdMap>
  </header>
  <header guid="{AA25389F-1350-47FF-806D-187E85D1C7F7}" dateTime="2023-03-31T13:45:06" maxSheetId="3" userName="pvn" r:id="rId199" minRId="4205" maxRId="4215">
    <sheetIdMap count="2">
      <sheetId val="1"/>
      <sheetId val="2"/>
    </sheetIdMap>
  </header>
  <header guid="{33DE4168-D61B-47B5-ACB1-94D872B22426}" dateTime="2023-03-31T13:45:17" maxSheetId="3" userName="pvn" r:id="rId200">
    <sheetIdMap count="2">
      <sheetId val="1"/>
      <sheetId val="2"/>
    </sheetIdMap>
  </header>
  <header guid="{1D4AAA15-2403-4430-8546-17AE7FCC8C29}" dateTime="2023-03-31T13:48:05" maxSheetId="3" userName="pvn" r:id="rId201" minRId="4228">
    <sheetIdMap count="2">
      <sheetId val="1"/>
      <sheetId val="2"/>
    </sheetIdMap>
  </header>
  <header guid="{903ED15F-4D82-4378-B717-B75BA0778EFB}" dateTime="2023-04-03T12:37:33" maxSheetId="3" userName="pvn" r:id="rId202" minRId="4235" maxRId="4246">
    <sheetIdMap count="2">
      <sheetId val="1"/>
      <sheetId val="2"/>
    </sheetIdMap>
  </header>
  <header guid="{DD45234C-C7D0-44D5-B7EB-7E875D5209AA}" dateTime="2023-04-03T18:19:57" maxSheetId="3" userName="pvn" r:id="rId203">
    <sheetIdMap count="2">
      <sheetId val="1"/>
      <sheetId val="2"/>
    </sheetIdMap>
  </header>
  <header guid="{DE1B034C-486D-4D64-91F5-1289BED3AFC4}" dateTime="2023-04-03T18:20:00" maxSheetId="3" userName="pvn" r:id="rId204">
    <sheetIdMap count="2">
      <sheetId val="1"/>
      <sheetId val="2"/>
    </sheetIdMap>
  </header>
  <header guid="{F703289A-7E1B-4B60-A022-217536DA18BF}" dateTime="2023-04-04T10:16:48" maxSheetId="3" userName="pvn" r:id="rId205" minRId="4265" maxRId="4290">
    <sheetIdMap count="2">
      <sheetId val="1"/>
      <sheetId val="2"/>
    </sheetIdMap>
  </header>
  <header guid="{B2A6AE4F-7ADA-4427-823A-62A048AAC53C}" dateTime="2023-04-04T10:17:15" maxSheetId="3" userName="pvn" r:id="rId206">
    <sheetIdMap count="2">
      <sheetId val="1"/>
      <sheetId val="2"/>
    </sheetIdMap>
  </header>
  <header guid="{E081A8E2-D056-4D5A-ACAD-E32F01AABDCB}" dateTime="2023-04-04T10:40:28" maxSheetId="3" userName="pvn" r:id="rId207" minRId="4303" maxRId="4325">
    <sheetIdMap count="2">
      <sheetId val="1"/>
      <sheetId val="2"/>
    </sheetIdMap>
  </header>
  <header guid="{66B22B96-685D-4F5C-BAFC-878705D8F6E9}" dateTime="2023-04-04T11:14:28" maxSheetId="3" userName="pvn" r:id="rId208" minRId="4332" maxRId="4336">
    <sheetIdMap count="2">
      <sheetId val="1"/>
      <sheetId val="2"/>
    </sheetIdMap>
  </header>
  <header guid="{C10C1BDC-036B-413D-A35B-714E4052BDBD}" dateTime="2023-04-04T11:28:36" maxSheetId="3" userName="pvn" r:id="rId209">
    <sheetIdMap count="2">
      <sheetId val="1"/>
      <sheetId val="2"/>
    </sheetIdMap>
  </header>
  <header guid="{CA7C04B7-5621-4CD6-AA19-53DBF949E856}" dateTime="2023-04-04T11:29:08" maxSheetId="3" userName="pvn" r:id="rId210" minRId="4349" maxRId="4360">
    <sheetIdMap count="2">
      <sheetId val="1"/>
      <sheetId val="2"/>
    </sheetIdMap>
  </header>
  <header guid="{F27A6AE0-1BEC-4FBF-AC54-D47E6FB93004}" dateTime="2023-04-04T11:31:48" maxSheetId="3" userName="pvn" r:id="rId211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4045" sId="1">
    <oc r="G12">
      <f>G13+G35+G59+G86+G93+G106+G118+G134+G157+G173+G179</f>
    </oc>
    <nc r="G12">
      <f>G13+G35+G59+G86+G93+G106+G118+G134+G157+G173+G179+G184</f>
    </nc>
  </rcc>
  <rcc rId="4046" sId="1" odxf="1" dxf="1">
    <oc r="H12">
      <f>H13+H35+H59+H86+H93+H106+H118+H134+H157+H173+H179</f>
    </oc>
    <nc r="H12">
      <f>H13+H35+H59+H86+H93+H106+H118+H134+H157+H173+H179+H184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47" sId="1" odxf="1" dxf="1">
    <oc r="I12">
      <f>I13+I35+I59+I86+I93+I106+I118+I134+I157+I173+I179</f>
    </oc>
    <nc r="I12">
      <f>I13+I35+I59+I86+I93+I106+I118+I134+I157+I173+I179+I184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48" sId="1">
    <oc r="K12">
      <f>K13+K35+K59+K86+K93+K106+K118+K134+K157+K173+K179</f>
    </oc>
    <nc r="K12">
      <f>K13+K35+K59+K86+K93+K106+K118+K134+K157+K173+K179+K184</f>
    </nc>
  </rcc>
  <rcc rId="4049" sId="1" odxf="1" dxf="1">
    <oc r="L12">
      <f>L13+L35+L59+L86+L93+L106+L118+L134+L157+L173+L179</f>
    </oc>
    <nc r="L12">
      <f>L13+L35+L59+L86+L93+L106+L118+L134+L157+L173+L179+L184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50" sId="1" odxf="1" dxf="1">
    <oc r="M12">
      <f>M13+M35+M59+M86+M93+M106+M118+M134+M157+M173+M179</f>
    </oc>
    <nc r="M12">
      <f>M13+M35+M59+M86+M93+M106+M118+M134+M157+M173+M179+M184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51" sId="1">
    <oc r="O12">
      <f>O13+O35+O59+O86+O93+O106+O118+O134+O157+O173+O179</f>
    </oc>
    <nc r="O12">
      <f>O13+O35+O59+O86+O93+O106+O118+O134+O157+O173+O179+O184</f>
    </nc>
  </rcc>
  <rcc rId="4052" sId="1" odxf="1" dxf="1">
    <oc r="P12">
      <f>P13+P35+P59+P86+P93+P106+P118+P134+P157+P173+P179</f>
    </oc>
    <nc r="P12">
      <f>P13+P35+P59+P86+P93+P106+P118+P134+P157+P173+P179+P184</f>
    </nc>
    <odxf>
      <fill>
        <patternFill patternType="none">
          <bgColor indexed="65"/>
        </patternFill>
      </fill>
      <alignment horizontal="right" vertical="top" readingOrder="0"/>
    </odxf>
    <ndxf>
      <fill>
        <patternFill patternType="solid">
          <bgColor rgb="FFFFFF00"/>
        </patternFill>
      </fill>
      <alignment horizontal="center" vertical="center" readingOrder="0"/>
    </ndxf>
  </rcc>
  <rcc rId="4053" sId="1" odxf="1" dxf="1">
    <oc r="Q12">
      <f>Q13+Q35+Q59+Q86+Q93+Q106+Q118+Q134+Q157+Q173+Q179</f>
    </oc>
    <nc r="Q12">
      <f>Q13+Q35+Q59+Q86+Q93+Q106+Q118+Q134+Q157+Q173+Q179+Q184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54" sId="1">
    <oc r="S12">
      <f>S13+S35+S59+S86+S93+S106+S118+S134+S157+S173+S179</f>
    </oc>
    <nc r="S12">
      <f>S13+S35+S59+S86+S93+S106+S118+S134+S157+S173+S179+S184</f>
    </nc>
  </rcc>
  <rcc rId="4055" sId="1" odxf="1" dxf="1">
    <oc r="T13">
      <f>T15+T28+T32+T20</f>
    </oc>
    <nc r="T13">
      <f>T15+T28+T32+T20</f>
    </nc>
    <odxf>
      <fill>
        <patternFill>
          <bgColor theme="6" tint="0.59999389629810485"/>
        </patternFill>
      </fill>
    </odxf>
    <ndxf>
      <fill>
        <patternFill>
          <bgColor rgb="FFFFFF00"/>
        </patternFill>
      </fill>
    </ndxf>
  </rcc>
  <rcc rId="4056" sId="1" odxf="1" dxf="1">
    <oc r="U13">
      <f>U15+U28+U32+U20</f>
    </oc>
    <nc r="U13">
      <f>U15+U28+U32+U20</f>
    </nc>
    <odxf>
      <fill>
        <patternFill>
          <bgColor theme="6" tint="0.59999389629810485"/>
        </patternFill>
      </fill>
    </odxf>
    <ndxf>
      <fill>
        <patternFill>
          <bgColor rgb="FFFFFF0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Лист1!$A$5:$V$189</formula>
    <oldFormula>Лист1!$A$5:$V$189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Лист1!$E$15:$E$189</formula>
    <oldFormula>Лист1!$E$15:$E$189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4086" sId="1" numFmtId="4">
    <nc r="H187">
      <v>19791.599999999999</v>
    </nc>
  </rcc>
  <rcv guid="{BABD61A3-6A51-407B-8C81-60ED34B253AA}" action="delete"/>
  <rdn rId="0" localSheetId="1" customView="1" name="Z_BABD61A3_6A51_407B_8C81_60ED34B253AA_.wvu.PrintArea" hidden="1" oldHidden="1">
    <formula>Лист1!$A$5:$V$189</formula>
    <oldFormula>Лист1!$A$5:$V$189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Лист1!$E$15:$E$189</formula>
    <oldFormula>Лист1!$E$15:$E$189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c rId="4154" sId="1">
    <oc r="B185" t="inlineStr">
      <is>
        <t>Региональный проект "Развитие туристической инфраструктуры"</t>
      </is>
    </oc>
    <nc r="B185" t="inlineStr">
      <is>
        <t>Региональный проект "Развитие туристической инфраструктуры Томской области"</t>
      </is>
    </nc>
  </rcc>
  <rcv guid="{BABD61A3-6A51-407B-8C81-60ED34B253AA}" action="delete"/>
  <rdn rId="0" localSheetId="1" customView="1" name="Z_BABD61A3_6A51_407B_8C81_60ED34B253AA_.wvu.PrintArea" hidden="1" oldHidden="1">
    <formula>Лист1!$A$5:$V$190</formula>
    <oldFormula>Лист1!$A$5:$V$190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Лист1!$E$15:$E$190</formula>
    <oldFormula>Лист1!$E$15:$E$190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L1:L1048576">
    <dxf>
      <fill>
        <patternFill>
          <bgColor theme="6" tint="0.59999389629810485"/>
        </patternFill>
      </fill>
    </dxf>
  </rfmt>
  <rfmt sheetId="1" sqref="H1:H1048576">
    <dxf>
      <fill>
        <patternFill>
          <bgColor theme="6" tint="0.59999389629810485"/>
        </patternFill>
      </fill>
    </dxf>
  </rfmt>
  <rfmt sheetId="1" sqref="P1:P1048576">
    <dxf>
      <fill>
        <patternFill>
          <bgColor theme="6" tint="0.59999389629810485"/>
        </patternFill>
      </fill>
    </dxf>
  </rfmt>
  <rcc rId="4265" sId="1" numFmtId="4">
    <oc r="H50">
      <v>48934.3</v>
    </oc>
    <nc r="H50">
      <v>92068.1</v>
    </nc>
  </rcc>
  <rcc rId="4266" sId="1" numFmtId="4">
    <oc r="L55">
      <v>17072.62</v>
    </oc>
    <nc r="L55">
      <v>18122.39</v>
    </nc>
  </rcc>
  <rcc rId="4267" sId="1" numFmtId="4">
    <oc r="H56">
      <v>128016.44</v>
    </oc>
    <nc r="H56">
      <v>146721.4</v>
    </nc>
  </rcc>
  <rcc rId="4268" sId="1" odxf="1" dxf="1" numFmtId="4">
    <nc r="L56">
      <v>797.88</v>
    </nc>
    <odxf>
      <font>
        <sz val="14"/>
        <name val="PT Astra Serif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wrapTex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8"/>
        <color auto="1"/>
        <name val="Arial Cyr"/>
        <scheme val="none"/>
      </font>
      <numFmt numFmtId="4" formatCode="#,##0.00"/>
      <fill>
        <patternFill patternType="none">
          <bgColor indexed="65"/>
        </patternFill>
      </fill>
      <alignment horizontal="right" wrapText="1" readingOrder="0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ndxf>
  </rcc>
  <rcc rId="4269" sId="1" numFmtId="4">
    <oc r="L85">
      <v>16087.09</v>
    </oc>
    <nc r="L85">
      <v>16118.14</v>
    </nc>
  </rcc>
  <rcc rId="4270" sId="1" numFmtId="4">
    <nc r="L137">
      <v>672</v>
    </nc>
  </rcc>
  <rcc rId="4271" sId="1" numFmtId="4">
    <nc r="L146">
      <v>960.3</v>
    </nc>
  </rcc>
  <rcc rId="4272" sId="1" numFmtId="4">
    <oc r="L121">
      <v>91316.22</v>
    </oc>
    <nc r="L121">
      <v>91437.31</v>
    </nc>
  </rcc>
  <rcc rId="4273" sId="1" numFmtId="4">
    <oc r="L105">
      <v>14214.23</v>
    </oc>
    <nc r="L105">
      <v>20896</v>
    </nc>
  </rcc>
  <rcc rId="4274" sId="1">
    <oc r="L135">
      <f>SUM(L138:L148)</f>
    </oc>
    <nc r="L135">
      <f>SUM(L137:L148)</f>
    </nc>
  </rcc>
  <rcc rId="4275" sId="1">
    <oc r="H135">
      <f>SUM(H137:H148)</f>
    </oc>
    <nc r="H135">
      <f>SUM(H137:H148)</f>
    </nc>
  </rcc>
  <rcc rId="4276" sId="1">
    <oc r="P135">
      <f>SUM(P137:P148)</f>
    </oc>
    <nc r="P135">
      <f>SUM(P137:P148)</f>
    </nc>
  </rcc>
  <rcc rId="4277" sId="1" numFmtId="4">
    <oc r="H69">
      <v>30517.1</v>
    </oc>
    <nc r="H69">
      <v>0</v>
    </nc>
  </rcc>
  <rcc rId="4278" sId="1" numFmtId="4">
    <nc r="X12">
      <v>18282138.07</v>
    </nc>
  </rcc>
  <rcc rId="4279" sId="1" numFmtId="4">
    <nc r="Y12">
      <v>2329388.12</v>
    </nc>
  </rcc>
  <rcc rId="4280" sId="1" numFmtId="4">
    <nc r="Z12">
      <v>13071976.460000001</v>
    </nc>
  </rcc>
  <rcc rId="4281" sId="1" numFmtId="4">
    <nc r="AA12">
      <v>6768267.4000000004</v>
    </nc>
  </rcc>
  <rfmt sheetId="1" sqref="X12:AA12" start="0" length="2147483647">
    <dxf>
      <font>
        <sz val="10"/>
      </font>
    </dxf>
  </rfmt>
  <rcc rId="4282" sId="1">
    <nc r="X13">
      <f>G12+H12</f>
    </nc>
  </rcc>
  <rcc rId="4283" sId="1">
    <nc r="Y13">
      <f>K12+L12</f>
    </nc>
  </rcc>
  <rcc rId="4284" sId="1">
    <nc r="Z13">
      <f>O12+P12</f>
    </nc>
  </rcc>
  <rcc rId="4285" sId="1">
    <nc r="AA13">
      <f>S12+T12</f>
    </nc>
  </rcc>
  <rcc rId="4286" sId="1">
    <nc r="X14">
      <f>X12-X13</f>
    </nc>
  </rcc>
  <rcc rId="4287" sId="1">
    <nc r="Y14">
      <f>Y12-Y13</f>
    </nc>
  </rcc>
  <rcc rId="4288" sId="1">
    <nc r="Z14">
      <f>Z12-Z13</f>
    </nc>
  </rcc>
  <rcc rId="4289" sId="1">
    <nc r="AA14">
      <f>AA12-AA13</f>
    </nc>
  </rcc>
  <rcc rId="4290" sId="1" numFmtId="4">
    <oc r="H80">
      <v>99230.9</v>
    </oc>
    <nc r="H80">
      <v>99231</v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c rId="4332" sId="1" numFmtId="4">
    <oc r="M105">
      <v>892.2</v>
    </oc>
    <nc r="M105">
      <v>1678.6</v>
    </nc>
  </rcc>
  <rcc rId="4333" sId="1" numFmtId="4">
    <oc r="M122">
      <v>11052.8</v>
    </oc>
    <nc r="M122">
      <v>29417.7</v>
    </nc>
  </rcc>
  <rcc rId="4334" sId="1" numFmtId="4">
    <oc r="U23">
      <v>1612.4</v>
    </oc>
    <nc r="U23">
      <v>1612.3</v>
    </nc>
  </rcc>
  <rcc rId="4335" sId="1" numFmtId="4">
    <oc r="Q23">
      <v>1602.4</v>
    </oc>
    <nc r="Q23">
      <v>1602.3</v>
    </nc>
  </rcc>
  <rcc rId="4336" sId="1" numFmtId="4">
    <nc r="M123">
      <v>9.1</v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c rId="4349" sId="1" numFmtId="4">
    <oc r="X12">
      <v>18282138.07</v>
    </oc>
    <nc r="X12"/>
  </rcc>
  <rcc rId="4350" sId="1" numFmtId="4">
    <oc r="Y12">
      <v>2329388.12</v>
    </oc>
    <nc r="Y12"/>
  </rcc>
  <rcc rId="4351" sId="1" numFmtId="4">
    <oc r="Z12">
      <v>13071976.460000001</v>
    </oc>
    <nc r="Z12"/>
  </rcc>
  <rcc rId="4352" sId="1" numFmtId="4">
    <oc r="AA12">
      <v>6768267.4000000004</v>
    </oc>
    <nc r="AA12"/>
  </rcc>
  <rcc rId="4353" sId="1">
    <oc r="X13">
      <f>G12+H12</f>
    </oc>
    <nc r="X13"/>
  </rcc>
  <rcc rId="4354" sId="1">
    <oc r="Y13">
      <f>K12+L12</f>
    </oc>
    <nc r="Y13"/>
  </rcc>
  <rcc rId="4355" sId="1">
    <oc r="Z13">
      <f>O12+P12</f>
    </oc>
    <nc r="Z13"/>
  </rcc>
  <rcc rId="4356" sId="1">
    <oc r="AA13">
      <f>S12+T12</f>
    </oc>
    <nc r="AA13"/>
  </rcc>
  <rcc rId="4357" sId="1">
    <oc r="X14">
      <f>X12-X13</f>
    </oc>
    <nc r="X14"/>
  </rcc>
  <rcc rId="4358" sId="1">
    <oc r="Y14">
      <f>Y12-Y13</f>
    </oc>
    <nc r="Y14"/>
  </rcc>
  <rcc rId="4359" sId="1">
    <oc r="Z14">
      <f>Z12-Z13</f>
    </oc>
    <nc r="Z14"/>
  </rcc>
  <rcc rId="4360" sId="1">
    <oc r="AA14">
      <f>AA12-AA13</f>
    </oc>
    <nc r="AA14"/>
  </rcc>
  <rfmt sheetId="1" sqref="X12:X14" start="0" length="0">
    <dxf>
      <border>
        <left/>
      </border>
    </dxf>
  </rfmt>
  <rfmt sheetId="1" sqref="X12:AB12" start="0" length="0">
    <dxf>
      <border>
        <top/>
      </border>
    </dxf>
  </rfmt>
  <rfmt sheetId="1" sqref="X12:AB14">
    <dxf>
      <border>
        <left/>
        <right/>
        <top/>
        <bottom/>
        <vertical/>
        <horizontal/>
      </border>
    </dxf>
  </rfmt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0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c rId="3928" sId="1" numFmtId="4">
    <oc r="H42">
      <v>50023.6</v>
    </oc>
    <nc r="H42">
      <v>66698.600000000006</v>
    </nc>
  </rcc>
  <rcc rId="3929" sId="1" numFmtId="4">
    <oc r="L43">
      <v>15230.86</v>
    </oc>
    <nc r="L43">
      <v>23335.01</v>
    </nc>
  </rcc>
  <rcc rId="3930" sId="1" numFmtId="4">
    <nc r="H47">
      <v>289133.2</v>
    </nc>
  </rcc>
  <rcc rId="3931" sId="1" numFmtId="4">
    <oc r="H53">
      <v>140562.70000000001</v>
    </oc>
    <nc r="H53">
      <v>143016.1</v>
    </nc>
  </rcc>
  <rcc rId="3932" sId="1" numFmtId="4">
    <oc r="L55">
      <v>11808.32</v>
    </oc>
    <nc r="L55">
      <v>17072.62</v>
    </nc>
  </rcc>
  <rcc rId="3933" sId="1" numFmtId="4">
    <oc r="H58">
      <v>421314.7</v>
    </oc>
    <nc r="H58">
      <v>587099</v>
    </nc>
  </rcc>
  <rcc rId="3934" sId="1" numFmtId="4">
    <oc r="L85">
      <v>10277.82</v>
    </oc>
    <nc r="L85">
      <v>15646.67</v>
    </nc>
  </rcc>
  <rcc rId="3935" sId="1" numFmtId="4">
    <oc r="L30">
      <v>127596.88</v>
    </oc>
    <nc r="L30">
      <v>127645.49</v>
    </nc>
  </rcc>
  <rcc rId="3936" sId="1" numFmtId="4">
    <oc r="L97">
      <f>SUM(L99:L99)</f>
    </oc>
    <nc r="L97">
      <v>5508.24</v>
    </nc>
  </rcc>
  <rcc rId="3937" sId="1" numFmtId="4">
    <oc r="H100">
      <v>3947280.79</v>
    </oc>
    <nc r="H100">
      <v>3954937.67</v>
    </nc>
  </rcc>
  <rcc rId="3938" sId="1" numFmtId="4">
    <oc r="L100">
      <v>584067.69999999995</v>
    </oc>
    <nc r="L100">
      <v>588319.19999999995</v>
    </nc>
  </rcc>
  <rcc rId="3939" sId="1" numFmtId="4">
    <oc r="L123">
      <v>302747.26</v>
    </oc>
    <nc r="L123">
      <v>308512.62</v>
    </nc>
  </rcc>
  <rcc rId="3940" sId="1" numFmtId="4">
    <nc r="L145">
      <v>71.2</v>
    </nc>
  </rcc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G13:T13">
    <dxf>
      <fill>
        <patternFill>
          <bgColor theme="6" tint="0.59999389629810485"/>
        </patternFill>
      </fill>
    </dxf>
  </rfmt>
  <rfmt sheetId="1" sqref="G35:V35">
    <dxf>
      <fill>
        <patternFill>
          <bgColor theme="6" tint="0.59999389629810485"/>
        </patternFill>
      </fill>
    </dxf>
  </rfmt>
  <rfmt sheetId="1" sqref="G59:T59">
    <dxf>
      <fill>
        <patternFill>
          <bgColor theme="6" tint="0.59999389629810485"/>
        </patternFill>
      </fill>
    </dxf>
  </rfmt>
  <rfmt sheetId="1" sqref="G86:T86">
    <dxf>
      <fill>
        <patternFill>
          <bgColor theme="6" tint="0.59999389629810485"/>
        </patternFill>
      </fill>
    </dxf>
  </rfmt>
  <rfmt sheetId="1" sqref="F93:U93">
    <dxf>
      <fill>
        <patternFill>
          <bgColor theme="6" tint="0.59999389629810485"/>
        </patternFill>
      </fill>
    </dxf>
  </rfmt>
  <rfmt sheetId="1" sqref="G106:U106">
    <dxf>
      <fill>
        <patternFill>
          <bgColor theme="6" tint="0.59999389629810485"/>
        </patternFill>
      </fill>
    </dxf>
  </rfmt>
  <rfmt sheetId="1" sqref="G118:U118">
    <dxf>
      <fill>
        <patternFill>
          <bgColor theme="6" tint="0.59999389629810485"/>
        </patternFill>
      </fill>
    </dxf>
  </rfmt>
  <rfmt sheetId="1" sqref="G134:U134">
    <dxf>
      <fill>
        <patternFill>
          <bgColor theme="6" tint="0.59999389629810485"/>
        </patternFill>
      </fill>
    </dxf>
  </rfmt>
  <rfmt sheetId="1" sqref="G157:T157">
    <dxf>
      <fill>
        <patternFill>
          <bgColor theme="6" tint="0.59999389629810485"/>
        </patternFill>
      </fill>
    </dxf>
  </rfmt>
  <rfmt sheetId="1" sqref="G173:T173">
    <dxf>
      <fill>
        <patternFill>
          <bgColor theme="6" tint="0.59999389629810485"/>
        </patternFill>
      </fill>
    </dxf>
  </rfmt>
  <rfmt sheetId="1" sqref="G179:T179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8DBC8541-9868-41A7-9A9F-A27FC80CBA37}" action="delete"/>
  <rdn rId="0" localSheetId="1" customView="1" name="Z_8DBC8541_9868_41A7_9A9F_A27FC80CBA37_.wvu.PrintArea" hidden="1" oldHidden="1">
    <formula>Лист1!$A$5:$V$180</formula>
    <oldFormula>Лист1!$A$5:$V$180</oldFormula>
  </rdn>
  <rdn rId="0" localSheetId="1" customView="1" name="Z_8DBC8541_9868_41A7_9A9F_A27FC80CBA37_.wvu.PrintTitles" hidden="1" oldHidden="1">
    <formula>Лист1!$8:$11</formula>
    <oldFormula>Лист1!$8:$11</oldFormula>
  </rdn>
  <rdn rId="0" localSheetId="1" customView="1" name="Z_8DBC8541_9868_41A7_9A9F_A27FC80CBA37_.wvu.FilterData" hidden="1" oldHidden="1">
    <formula>Лист1!$E$15:$E$180</formula>
    <oldFormula>Лист1!$E$15:$E$180</oldFormula>
  </rdn>
  <rdn rId="0" localSheetId="2" customView="1" name="Z_8DBC8541_9868_41A7_9A9F_A27FC80CBA37_.wvu.PrintArea" hidden="1" oldHidden="1">
    <formula>Лист2!$A$1:$O$19</formula>
  </rdn>
  <rdn rId="0" localSheetId="2" customView="1" name="Z_8DBC8541_9868_41A7_9A9F_A27FC80CBA37_.wvu.Cols" hidden="1" oldHidden="1">
    <formula>Лист2!$F:$G</formula>
  </rdn>
  <rcv guid="{8DBC8541-9868-41A7-9A9F-A27FC80CBA37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cc rId="3996" sId="1">
    <oc r="F183">
      <f>G183+H183+I183</f>
    </oc>
    <nc r="F183">
      <f>G183+H183+I183</f>
    </nc>
  </rcc>
  <rcc rId="3997" sId="1">
    <nc r="F184">
      <f>G184+H184+I184</f>
    </nc>
  </rcc>
  <rcc rId="3998" sId="1" odxf="1" dxf="1">
    <nc r="F185">
      <f>G185+H185+I185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999" sId="1">
    <oc r="F182">
      <f>G182+H182+I182</f>
    </oc>
    <nc r="F182">
      <f>G182+H182+I182</f>
    </nc>
  </rcc>
  <rfmt sheetId="1" sqref="F186" start="0" length="0">
    <dxf>
      <fill>
        <patternFill patternType="solid">
          <bgColor theme="6" tint="0.59999389629810485"/>
        </patternFill>
      </fill>
    </dxf>
  </rfmt>
  <rcc rId="4000" sId="1" odxf="1" dxf="1">
    <nc r="F187">
      <f>G187+H187+I187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4001" sId="1" numFmtId="4">
    <nc r="G187">
      <v>612.20000000000005</v>
    </nc>
  </rcc>
  <rfmt sheetId="1" sqref="B185" start="0" length="2147483647">
    <dxf>
      <font>
        <b/>
      </font>
    </dxf>
  </rfmt>
  <rcc rId="4002" sId="1">
    <nc r="G184">
      <f>G185</f>
    </nc>
  </rcc>
  <rcc rId="4003" sId="1">
    <oc r="G180">
      <f>SUM(G182:G183)</f>
    </oc>
    <nc r="G180">
      <f>SUM(G182:G183)</f>
    </nc>
  </rcc>
  <rcc rId="4004" sId="1">
    <nc r="G185">
      <f>G187</f>
    </nc>
  </rcc>
  <rcc rId="4005" sId="1">
    <nc r="H184">
      <f>H185</f>
    </nc>
  </rcc>
  <rcc rId="4006" sId="1">
    <nc r="I184">
      <f>I185</f>
    </nc>
  </rcc>
  <rcc rId="4007" sId="1" odxf="1" dxf="1">
    <nc r="H185">
      <f>H187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08" sId="1" odxf="1" dxf="1">
    <nc r="I185">
      <f>I187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09" sId="1" odxf="1" dxf="1">
    <nc r="J184">
      <f>K184+L184+M184</f>
    </nc>
    <odxf>
      <fill>
        <patternFill patternType="solid">
          <bgColor theme="6" tint="0.59999389629810485"/>
        </patternFill>
      </fill>
    </odxf>
    <ndxf>
      <fill>
        <patternFill patternType="none">
          <bgColor indexed="65"/>
        </patternFill>
      </fill>
    </ndxf>
  </rcc>
  <rcc rId="4010" sId="1">
    <nc r="J185">
      <f>K185+L185+M185</f>
    </nc>
  </rcc>
  <rcc rId="4011" sId="1">
    <nc r="J187">
      <f>K187+L187+M187</f>
    </nc>
  </rcc>
  <rcc rId="4012" sId="1">
    <nc r="K184">
      <f>K185</f>
    </nc>
  </rcc>
  <rcc rId="4013" sId="1">
    <nc r="K185">
      <f>K187</f>
    </nc>
  </rcc>
  <rcc rId="4014" sId="1">
    <nc r="L184">
      <f>L185</f>
    </nc>
  </rcc>
  <rcc rId="4015" sId="1">
    <nc r="M184">
      <f>M185</f>
    </nc>
  </rcc>
  <rcc rId="4016" sId="1" odxf="1" dxf="1">
    <nc r="L185">
      <f>L187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17" sId="1" odxf="1" dxf="1">
    <nc r="M185">
      <f>M187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18" sId="1" odxf="1" dxf="1">
    <nc r="N184">
      <f>O184+P184+Q184</f>
    </nc>
    <odxf>
      <fill>
        <patternFill patternType="solid">
          <bgColor theme="6" tint="0.59999389629810485"/>
        </patternFill>
      </fill>
    </odxf>
    <ndxf>
      <fill>
        <patternFill patternType="none">
          <bgColor indexed="65"/>
        </patternFill>
      </fill>
    </ndxf>
  </rcc>
  <rcc rId="4019" sId="1">
    <nc r="N185">
      <f>O185+P185+Q185</f>
    </nc>
  </rcc>
  <rcc rId="4020" sId="1">
    <nc r="N187">
      <f>O187+P187+Q187</f>
    </nc>
  </rcc>
  <rcc rId="4021" sId="1">
    <nc r="O184">
      <f>O185</f>
    </nc>
  </rcc>
  <rcc rId="4022" sId="1">
    <nc r="O185">
      <f>O187</f>
    </nc>
  </rcc>
  <rcc rId="4023" sId="1" odxf="1" dxf="1">
    <nc r="R184">
      <f>S184+T184+U184</f>
    </nc>
    <odxf>
      <fill>
        <patternFill patternType="solid">
          <bgColor theme="6" tint="0.59999389629810485"/>
        </patternFill>
      </fill>
    </odxf>
    <ndxf>
      <fill>
        <patternFill patternType="none">
          <bgColor indexed="65"/>
        </patternFill>
      </fill>
    </ndxf>
  </rcc>
  <rcc rId="4024" sId="1">
    <nc r="R185">
      <f>S185+T185+U185</f>
    </nc>
  </rcc>
  <rcc rId="4025" sId="1">
    <nc r="R187">
      <f>S187+T187+U187</f>
    </nc>
  </rcc>
  <rcc rId="4026" sId="1">
    <nc r="P184">
      <f>P185</f>
    </nc>
  </rcc>
  <rcc rId="4027" sId="1">
    <nc r="Q184">
      <f>Q185</f>
    </nc>
  </rcc>
  <rcc rId="4028" sId="1" odxf="1" dxf="1">
    <nc r="P185">
      <f>P187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29" sId="1" odxf="1" dxf="1">
    <nc r="Q185">
      <f>Q187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30" sId="1">
    <nc r="S184">
      <f>S185</f>
    </nc>
  </rcc>
  <rcc rId="4031" sId="1">
    <nc r="S185">
      <f>S187</f>
    </nc>
  </rcc>
  <rcc rId="4032" sId="1">
    <nc r="T184">
      <f>T185</f>
    </nc>
  </rcc>
  <rcc rId="4033" sId="1">
    <nc r="U184">
      <f>U185</f>
    </nc>
  </rcc>
  <rcc rId="4034" sId="1" odxf="1" dxf="1">
    <nc r="T185">
      <f>T187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35" sId="1" odxf="1" dxf="1">
    <nc r="U185">
      <f>U187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036" sId="1" odxf="1" dxf="1">
    <nc r="V184">
      <f>J184/F184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4037" sId="1">
    <nc r="V185">
      <f>J185/F185</f>
    </nc>
  </rcc>
  <rcc rId="4038" sId="1">
    <nc r="V187">
      <f>J187/F187</f>
    </nc>
  </rcc>
  <rcv guid="{BABD61A3-6A51-407B-8C81-60ED34B253AA}" action="delete"/>
  <rdn rId="0" localSheetId="1" customView="1" name="Z_BABD61A3_6A51_407B_8C81_60ED34B253AA_.wvu.PrintArea" hidden="1" oldHidden="1">
    <formula>Лист1!$A$5:$V$189</formula>
    <oldFormula>Лист1!$A$5:$V$189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Лист1!$E$15:$E$189</formula>
    <oldFormula>Лист1!$E$15:$E$189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3.xml><?xml version="1.0" encoding="utf-8"?>
<revisions xmlns="http://schemas.openxmlformats.org/spreadsheetml/2006/main" xmlns:r="http://schemas.openxmlformats.org/officeDocument/2006/relationships">
  <rfmt sheetId="1" sqref="R1:R1048576">
    <dxf>
      <fill>
        <patternFill>
          <bgColor rgb="FFFFFF00"/>
        </patternFill>
      </fill>
    </dxf>
  </rfmt>
  <rfmt sheetId="1" sqref="N1:N1048576">
    <dxf>
      <fill>
        <patternFill>
          <bgColor rgb="FFFFFF00"/>
        </patternFill>
      </fill>
    </dxf>
  </rfmt>
  <rfmt sheetId="1" sqref="J1:J1048576">
    <dxf>
      <fill>
        <patternFill>
          <bgColor rgb="FFFFFF00"/>
        </patternFill>
      </fill>
    </dxf>
  </rfmt>
  <rfmt sheetId="1" sqref="F1:F1048576">
    <dxf>
      <fill>
        <patternFill>
          <bgColor rgb="FFFFFF00"/>
        </patternFill>
      </fill>
    </dxf>
  </rfmt>
  <rcc rId="3150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25.01.2023</t>
      </is>
    </nc>
  </rcc>
  <rfmt sheetId="1" sqref="F1:F1048576">
    <dxf>
      <fill>
        <patternFill patternType="none">
          <bgColor auto="1"/>
        </patternFill>
      </fill>
    </dxf>
  </rfmt>
  <rfmt sheetId="1" sqref="J1:J1048576">
    <dxf>
      <fill>
        <patternFill patternType="none">
          <bgColor auto="1"/>
        </patternFill>
      </fill>
    </dxf>
  </rfmt>
  <rfmt sheetId="1" sqref="N1:N1048576">
    <dxf>
      <fill>
        <patternFill patternType="none">
          <bgColor auto="1"/>
        </patternFill>
      </fill>
    </dxf>
  </rfmt>
  <rfmt sheetId="1" sqref="R1:R1048576">
    <dxf>
      <fill>
        <patternFill patternType="none">
          <bgColor auto="1"/>
        </patternFill>
      </fill>
    </dxf>
  </rfmt>
  <rfmt sheetId="1" sqref="U1:U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I1:I1048576">
    <dxf>
      <fill>
        <patternFill>
          <bgColor rgb="FFFFFF00"/>
        </patternFill>
      </fill>
    </dxf>
  </rfmt>
  <rcc rId="3151" sId="1" numFmtId="4">
    <nc r="I22">
      <v>1323</v>
    </nc>
  </rcc>
  <rcc rId="3152" sId="1" numFmtId="4">
    <nc r="Q22">
      <v>799</v>
    </nc>
  </rcc>
  <rcc rId="3153" sId="1" numFmtId="4">
    <nc r="U22">
      <v>539</v>
    </nc>
  </rcc>
  <rcc rId="3154" sId="1" numFmtId="4">
    <nc r="I23">
      <v>622.6</v>
    </nc>
  </rcc>
  <rcc rId="3155" sId="1" numFmtId="4">
    <nc r="Q23">
      <v>630.6</v>
    </nc>
  </rcc>
  <rcc rId="3156" sId="1" numFmtId="4">
    <nc r="U23">
      <v>267.2</v>
    </nc>
  </rcc>
  <rcc rId="3157" sId="1" numFmtId="4">
    <nc r="I24">
      <v>12098.5</v>
    </nc>
  </rcc>
  <rcc rId="3158" sId="1" numFmtId="4">
    <nc r="M24">
      <v>1152.9000000000001</v>
    </nc>
  </rcc>
  <rcc rId="3159" sId="1" numFmtId="4">
    <nc r="Q24">
      <v>9878.2000000000007</v>
    </nc>
  </rcc>
  <rcc rId="3160" sId="1" numFmtId="4">
    <nc r="U24">
      <v>6592.1</v>
    </nc>
  </rcc>
  <rcc rId="3161" sId="1" numFmtId="4">
    <nc r="I25">
      <v>238.3</v>
    </nc>
  </rcc>
  <rcc rId="3162" sId="1" numFmtId="4">
    <nc r="Q25">
      <v>254.2</v>
    </nc>
  </rcc>
  <rcc rId="3163" sId="1" numFmtId="4">
    <nc r="U25">
      <v>85.3</v>
    </nc>
  </rcc>
  <rcc rId="3164" sId="1" numFmtId="4">
    <nc r="I26">
      <v>197</v>
    </nc>
  </rcc>
  <rcc rId="3165" sId="1" numFmtId="4">
    <nc r="I61">
      <v>50000</v>
    </nc>
  </rcc>
  <rcc rId="3166" sId="1" numFmtId="4">
    <nc r="I63">
      <v>13000</v>
    </nc>
  </rcc>
  <rcc rId="3167" sId="1" numFmtId="4">
    <nc r="I65">
      <v>136.19999999999999</v>
    </nc>
  </rcc>
  <rcc rId="3168" sId="1" numFmtId="4">
    <nc r="Q65">
      <v>1378.9</v>
    </nc>
  </rcc>
  <rcc rId="3169" sId="1" numFmtId="4">
    <nc r="I66">
      <v>270.3</v>
    </nc>
  </rcc>
  <rcc rId="3170" sId="1" numFmtId="4">
    <nc r="I67">
      <v>4500</v>
    </nc>
  </rcc>
  <rcc rId="3171" sId="1" numFmtId="4">
    <nc r="I137">
      <v>1134.0999999999999</v>
    </nc>
  </rcc>
  <rcc rId="3172" sId="1" numFmtId="4">
    <nc r="I142">
      <v>2535.8000000000002</v>
    </nc>
  </rcc>
  <rcc rId="3173" sId="1" numFmtId="4">
    <nc r="I149">
      <v>41.7</v>
    </nc>
  </rcc>
  <rcc rId="3174" sId="1" numFmtId="4">
    <nc r="Q149">
      <v>41.7</v>
    </nc>
  </rcc>
  <rcc rId="3175" sId="1" numFmtId="4">
    <nc r="U149">
      <v>41.7</v>
    </nc>
  </rcc>
  <rcc rId="3176" sId="1" numFmtId="4">
    <nc r="I94">
      <v>15817.8</v>
    </nc>
  </rcc>
  <rcc rId="3177" sId="1" numFmtId="4">
    <nc r="Q94">
      <v>6365.5</v>
    </nc>
  </rcc>
  <rcc rId="3178" sId="1" numFmtId="4">
    <nc r="U94">
      <v>5636.7</v>
    </nc>
  </rcc>
  <rcc rId="3179" sId="1" odxf="1" dxf="1">
    <nc r="I90">
      <f>I91+I95+I99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3180" sId="1" numFmtId="4">
    <oc r="I95">
      <f>SUM(I97:I98)</f>
    </oc>
    <nc r="I95">
      <v>92983.4</v>
    </nc>
  </rcc>
  <rfmt sheetId="1" sqref="I95">
    <dxf>
      <fill>
        <patternFill>
          <bgColor rgb="FFFFC000"/>
        </patternFill>
      </fill>
    </dxf>
  </rfmt>
  <rcc rId="3181" sId="1" numFmtId="4">
    <nc r="I102">
      <v>5000</v>
    </nc>
  </rcc>
  <rcc rId="3182" sId="1" numFmtId="4">
    <nc r="I119">
      <v>380692.3</v>
    </nc>
  </rcc>
  <rcc rId="3183" sId="1" numFmtId="4">
    <nc r="Q119">
      <v>273000</v>
    </nc>
  </rcc>
  <rcc rId="3184" sId="1" numFmtId="4">
    <nc r="U119">
      <v>273000</v>
    </nc>
  </rcc>
  <rcc rId="3185" sId="1" numFmtId="4">
    <nc r="I120">
      <v>253.2</v>
    </nc>
  </rcc>
  <rcc rId="3186" sId="1" numFmtId="4">
    <nc r="I110">
      <v>4070</v>
    </nc>
  </rcc>
  <rcc rId="3187" sId="1" numFmtId="4">
    <nc r="Q110">
      <v>3575.4</v>
    </nc>
  </rcc>
  <rcc rId="3188" sId="1">
    <oc r="J13">
      <f>K13+L13+M13</f>
    </oc>
    <nc r="J13">
      <f>K13+L13+M13</f>
    </nc>
  </rcc>
  <rcc rId="3189" sId="1">
    <oc r="J99">
      <f>K99+L99+M99</f>
    </oc>
    <nc r="J99">
      <f>K99+L99+M99</f>
    </nc>
  </rcc>
  <rcc rId="3190" sId="1">
    <oc r="I103">
      <f>+I104+I107+I111</f>
    </oc>
    <nc r="I103">
      <f>I104+I107+I111</f>
    </nc>
  </rcc>
  <rcc rId="3191" sId="1">
    <oc r="I111">
      <f>I114+I113</f>
    </oc>
    <nc r="I111">
      <f>I114+I113</f>
    </nc>
  </rcc>
  <rcc rId="3192" sId="1">
    <nc r="J111">
      <f>K111+L111+M111</f>
    </nc>
  </rcc>
  <rcc rId="3193" sId="1">
    <nc r="J109">
      <f>K109+L109+M109</f>
    </nc>
  </rcc>
  <rcc rId="3194" sId="1">
    <nc r="J113">
      <f>K113+L113+M113</f>
    </nc>
  </rcc>
  <rcc rId="3195" sId="1">
    <nc r="J114">
      <f>K114+L114+M114</f>
    </nc>
  </rcc>
  <rcc rId="3196" sId="1">
    <oc r="K107">
      <f>K110</f>
    </oc>
    <nc r="K107">
      <f>K110+K109</f>
    </nc>
  </rcc>
  <rcc rId="3197" sId="1">
    <oc r="L107">
      <f>L110</f>
    </oc>
    <nc r="L107">
      <f>L110+L109</f>
    </nc>
  </rcc>
  <rcc rId="3198" sId="1">
    <nc r="K111">
      <f>K113+K114</f>
    </nc>
  </rcc>
  <rcc rId="3199" sId="1">
    <nc r="L111">
      <f>L113+L114</f>
    </nc>
  </rcc>
  <rcc rId="3200" sId="1" odxf="1" dxf="1">
    <nc r="M111">
      <f>M113+M114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3201" sId="1">
    <oc r="J103">
      <f>K103+L103+M103</f>
    </oc>
    <nc r="J103">
      <f>K103+L103+M103</f>
    </nc>
  </rcc>
  <rcc rId="3202" sId="1">
    <oc r="K103">
      <f>#REF!+K104+K107</f>
    </oc>
    <nc r="K103">
      <f>K104+K107+K111</f>
    </nc>
  </rcc>
  <rcc rId="3203" sId="1">
    <oc r="L103">
      <f>#REF!+L104+L107</f>
    </oc>
    <nc r="L103">
      <f>L104+L107+L111</f>
    </nc>
  </rcc>
  <rcc rId="3204" sId="1" odxf="1" dxf="1">
    <oc r="M103">
      <f>#REF!+M104+M107</f>
    </oc>
    <nc r="M103">
      <f>M104+M107+M111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3205" sId="1">
    <oc r="F101">
      <f>G101+H101+I101</f>
    </oc>
    <nc r="F101">
      <f>G101+H101+I101</f>
    </nc>
  </rcc>
  <rcc rId="3206" sId="1">
    <oc r="J101">
      <f>K101+L101+M101</f>
    </oc>
    <nc r="J101">
      <f>K101+L101+M101</f>
    </nc>
  </rcc>
  <rcc rId="3207" sId="1">
    <nc r="J102">
      <f>K102+L102+M102</f>
    </nc>
  </rcc>
  <rcc rId="3208" sId="1">
    <oc r="K99">
      <f>K101</f>
    </oc>
    <nc r="K99">
      <f>K101+K102</f>
    </nc>
  </rcc>
  <rcc rId="3209" sId="1">
    <oc r="J35">
      <f>K35+L35+M35</f>
    </oc>
    <nc r="J35">
      <f>K35+L35+M35</f>
    </nc>
  </rcc>
  <rcc rId="3210" sId="1">
    <oc r="K36">
      <f>SUM(K38:K39)</f>
    </oc>
    <nc r="K36">
      <f>SUM(K38:K39)</f>
    </nc>
  </rcc>
  <rcc rId="3211" sId="1" numFmtId="4">
    <oc r="K101">
      <f>#REF!</f>
    </oc>
    <nc r="K101">
      <v>0</v>
    </nc>
  </rcc>
  <rcc rId="3212" sId="1" numFmtId="4">
    <oc r="L101">
      <f>#REF!</f>
    </oc>
    <nc r="L101">
      <v>0</v>
    </nc>
  </rcc>
  <rcc rId="3213" sId="1" numFmtId="4">
    <oc r="M101">
      <f>#REF!</f>
    </oc>
    <nc r="M101">
      <v>0</v>
    </nc>
  </rcc>
  <rfmt sheetId="1" sqref="D95">
    <dxf>
      <fill>
        <patternFill>
          <bgColor rgb="FFFFC000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U1:U1048576">
    <dxf>
      <fill>
        <patternFill patternType="none">
          <bgColor auto="1"/>
        </patternFill>
      </fill>
    </dxf>
  </rfmt>
  <rfmt sheetId="1" sqref="B95">
    <dxf>
      <fill>
        <patternFill>
          <bgColor theme="9" tint="0.59999389629810485"/>
        </patternFill>
      </fill>
    </dxf>
  </rfmt>
  <rfmt sheetId="1" sqref="D95">
    <dxf>
      <fill>
        <patternFill patternType="none">
          <bgColor auto="1"/>
        </patternFill>
      </fill>
    </dxf>
  </rfmt>
  <rfmt sheetId="1" sqref="I95">
    <dxf>
      <fill>
        <patternFill patternType="solid">
          <bgColor theme="9" tint="0.79998168889431442"/>
        </patternFill>
      </fill>
    </dxf>
  </rfmt>
  <rfmt sheetId="1" sqref="B95">
    <dxf>
      <fill>
        <patternFill patternType="none">
          <bgColor auto="1"/>
        </patternFill>
      </fill>
    </dxf>
  </rfmt>
  <rcc rId="3214" sId="1">
    <oc r="F58">
      <f>G58+H58+I58</f>
    </oc>
    <nc r="F58">
      <f>G58+H58+I58</f>
    </nc>
  </rcc>
  <rcc rId="3215" sId="1">
    <oc r="J58">
      <f>K58+L58+M58</f>
    </oc>
    <nc r="J58">
      <f>K58+L58+M58</f>
    </nc>
  </rcc>
  <rcc rId="3216" sId="1">
    <oc r="K58">
      <f>K59+K69+K73+K80+#REF!</f>
    </oc>
    <nc r="K58">
      <f>K59+K69+K73+K80</f>
    </nc>
  </rcc>
  <rcc rId="3217" sId="1">
    <oc r="L58">
      <f>L59+L69+L73+L80+#REF!</f>
    </oc>
    <nc r="L58">
      <f>L59+L69+L73+L80</f>
    </nc>
  </rcc>
  <rcc rId="3218" sId="1" odxf="1" dxf="1">
    <oc r="M58">
      <f>M59+M69+M73+M80+#REF!</f>
    </oc>
    <nc r="M58">
      <f>M59+M69+M73+M80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219" sId="1">
    <oc r="I13">
      <f>I15+I28+I32+I20</f>
    </oc>
    <nc r="I13">
      <f>I15+I28+I32+I20</f>
    </nc>
  </rcc>
  <rcc rId="3220" sId="1">
    <oc r="K13">
      <f>#REF!+K15+#REF!+K28</f>
    </oc>
    <nc r="K13">
      <f>K15+K20+K28+K32</f>
    </nc>
  </rcc>
  <rcc rId="3221" sId="1">
    <oc r="L13">
      <f>#REF!+L15+#REF!+L28</f>
    </oc>
    <nc r="L13">
      <f>L15+L20+L28+L32</f>
    </nc>
  </rcc>
  <rcc rId="3222" sId="1" odxf="1" dxf="1">
    <oc r="M13">
      <f>#REF!+M15+#REF!+M28</f>
    </oc>
    <nc r="M13">
      <f>M15+M20+M28+M32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223" sId="1">
    <oc r="K15">
      <f>SUM(K22:K27)</f>
    </oc>
    <nc r="K15">
      <f>SUM(K22:K27)</f>
    </nc>
  </rcc>
  <rcc rId="3224" sId="1">
    <oc r="J15">
      <f>K15+L15+M15</f>
    </oc>
    <nc r="J15">
      <f>K15+L15+M15</f>
    </nc>
  </rcc>
  <rcc rId="3225" sId="1">
    <oc r="F17">
      <f>G17+H17+I17</f>
    </oc>
    <nc r="F17">
      <f>G17+H17+I17</f>
    </nc>
  </rcc>
  <rcc rId="3226" sId="1">
    <nc r="J17">
      <f>K17+L17+M17</f>
    </nc>
  </rcc>
  <rcc rId="3227" sId="1">
    <nc r="J18">
      <f>K18+L18+M18</f>
    </nc>
  </rcc>
  <rcc rId="3228" sId="1">
    <nc r="J19">
      <f>K19+L19+M19</f>
    </nc>
  </rcc>
  <rcc rId="3229" sId="1">
    <nc r="J20">
      <f>K20+L20+M20</f>
    </nc>
  </rcc>
  <rcc rId="3230" sId="1">
    <nc r="K20">
      <f>K22+K23+K24+K25+K26+K27</f>
    </nc>
  </rcc>
  <rcc rId="3231" sId="1">
    <nc r="L20">
      <f>L22+L23+L24+L25+L26+L27</f>
    </nc>
  </rcc>
  <rcc rId="3232" sId="1" odxf="1" dxf="1">
    <nc r="M20">
      <f>M22+M23+M24+M25+M26+M27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233" sId="1">
    <nc r="J22">
      <f>K22+L22+M22</f>
    </nc>
  </rcc>
  <rcc rId="3234" sId="1">
    <nc r="J23">
      <f>K23+L23+M23</f>
    </nc>
  </rcc>
  <rcc rId="3235" sId="1">
    <nc r="J24">
      <f>K24+L24+M24</f>
    </nc>
  </rcc>
  <rcc rId="3236" sId="1">
    <nc r="J25">
      <f>K25+L25+M25</f>
    </nc>
  </rcc>
  <rcc rId="3237" sId="1">
    <nc r="J26">
      <f>K26+L26+M26</f>
    </nc>
  </rcc>
  <rcc rId="3238" sId="1">
    <nc r="J27">
      <f>K27+L27+M27</f>
    </nc>
  </rcc>
  <rcc rId="3239" sId="1">
    <oc r="K28">
      <f>SUM(K30:K31)</f>
    </oc>
    <nc r="K28">
      <f>SUM(K30:K31)</f>
    </nc>
  </rcc>
  <rcc rId="3240" sId="1">
    <oc r="J28">
      <f>K28+L28+M28</f>
    </oc>
    <nc r="J28">
      <f>K28+L28+M28</f>
    </nc>
  </rcc>
  <rcc rId="3241" sId="1">
    <nc r="J30">
      <f>K30+L30+M30</f>
    </nc>
  </rcc>
  <rcc rId="3242" sId="1">
    <nc r="J31">
      <f>K31+L31+M31</f>
    </nc>
  </rcc>
  <rcc rId="3243" sId="1">
    <nc r="J32">
      <f>K32+L32+M32</f>
    </nc>
  </rcc>
  <rcc rId="3244" sId="1">
    <nc r="J33">
      <f>K33+L33+M33</f>
    </nc>
  </rcc>
  <rcc rId="3245" sId="1">
    <nc r="J34">
      <f>K34+L34+M34</f>
    </nc>
  </rcc>
  <rcc rId="3246" sId="1">
    <nc r="K32">
      <f>K34</f>
    </nc>
  </rcc>
  <rcc rId="3247" sId="1">
    <nc r="L32">
      <f>L34</f>
    </nc>
  </rcc>
  <rcc rId="3248" sId="1" odxf="1" dxf="1">
    <nc r="M32">
      <f>M34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4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Лист1!$A$5:$V$189</formula>
    <oldFormula>Лист1!$A$5:$V$189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Лист1!$E$15:$E$189</formula>
    <oldFormula>Лист1!$E$15:$E$189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5.xml><?xml version="1.0" encoding="utf-8"?>
<revisions xmlns="http://schemas.openxmlformats.org/spreadsheetml/2006/main" xmlns:r="http://schemas.openxmlformats.org/officeDocument/2006/relationships">
  <rrc rId="4093" sId="1" ref="A188:XFD188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4094" sId="1">
    <nc r="C188" t="inlineStr">
      <is>
        <t>814</t>
      </is>
    </nc>
  </rcc>
  <rcc rId="4095" sId="1">
    <nc r="D188" t="inlineStr">
      <is>
        <t>Департамент по культуре Томской области</t>
      </is>
    </nc>
  </rcc>
  <rfmt sheetId="1" sqref="A188" start="0" length="0">
    <dxf>
      <border>
        <left style="thin">
          <color indexed="64"/>
        </left>
      </border>
    </dxf>
  </rfmt>
  <rfmt sheetId="1" sqref="V188" start="0" length="0">
    <dxf>
      <border>
        <right style="thin">
          <color indexed="64"/>
        </right>
      </border>
    </dxf>
  </rfmt>
  <rfmt sheetId="1" sqref="A188:V188" start="0" length="0">
    <dxf>
      <border>
        <bottom style="thin">
          <color indexed="64"/>
        </bottom>
      </border>
    </dxf>
  </rfmt>
  <rfmt sheetId="1" sqref="A188:V18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4096" sId="1">
    <nc r="R188">
      <f>S188+T188+U188</f>
    </nc>
  </rcc>
  <rcc rId="4097" sId="1">
    <nc r="N188">
      <f>O188+P188+Q188</f>
    </nc>
  </rcc>
  <rfmt sheetId="1" sqref="P185" start="0" length="0">
    <dxf>
      <fill>
        <patternFill patternType="none">
          <bgColor indexed="65"/>
        </patternFill>
      </fill>
    </dxf>
  </rfmt>
  <rfmt sheetId="1" sqref="Q185" start="0" length="0">
    <dxf>
      <fill>
        <patternFill patternType="none">
          <bgColor indexed="65"/>
        </patternFill>
      </fill>
    </dxf>
  </rfmt>
  <rcc rId="4098" sId="1" numFmtId="4">
    <nc r="O187">
      <v>0</v>
    </nc>
  </rcc>
  <rcc rId="4099" sId="1" numFmtId="4">
    <nc r="O188">
      <v>0</v>
    </nc>
  </rcc>
  <rcc rId="4100" sId="1">
    <nc r="J188">
      <f>K188+L188+M188</f>
    </nc>
  </rcc>
  <rcc rId="4101" sId="1">
    <oc r="K185">
      <f>K187</f>
    </oc>
    <nc r="K185">
      <f>K187+K188</f>
    </nc>
  </rcc>
  <rcc rId="4102" sId="1" odxf="1" dxf="1">
    <oc r="L185">
      <f>L187</f>
    </oc>
    <nc r="L185">
      <f>L187+L188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4103" sId="1" odxf="1" dxf="1">
    <oc r="M185">
      <f>M187</f>
    </oc>
    <nc r="M185">
      <f>M187+M188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4104" sId="1">
    <oc r="O185">
      <f>O187</f>
    </oc>
    <nc r="O185">
      <f>O187+O188</f>
    </nc>
  </rcc>
  <rcc rId="4105" sId="1">
    <oc r="P185">
      <f>P187</f>
    </oc>
    <nc r="P185">
      <f>P187+P188</f>
    </nc>
  </rcc>
  <rcc rId="4106" sId="1">
    <oc r="Q185">
      <f>Q187</f>
    </oc>
    <nc r="Q185">
      <f>Q187+Q188</f>
    </nc>
  </rcc>
  <rcc rId="4107" sId="1">
    <oc r="S185">
      <f>S187</f>
    </oc>
    <nc r="S185">
      <f>S187+S188</f>
    </nc>
  </rcc>
  <rcc rId="4108" sId="1" odxf="1" dxf="1">
    <oc r="T185">
      <f>T187</f>
    </oc>
    <nc r="T185">
      <f>T187+T188</f>
    </nc>
    <ndxf>
      <fill>
        <patternFill patternType="none">
          <bgColor indexed="65"/>
        </patternFill>
      </fill>
    </ndxf>
  </rcc>
  <rcc rId="4109" sId="1" odxf="1" dxf="1">
    <oc r="U185">
      <f>U187</f>
    </oc>
    <nc r="U185">
      <f>U187+U188</f>
    </nc>
    <ndxf>
      <fill>
        <patternFill patternType="none">
          <bgColor indexed="65"/>
        </patternFill>
      </fill>
    </ndxf>
  </rcc>
  <rcc rId="4110" sId="1">
    <nc r="F188">
      <f>G188+H188+I188</f>
    </nc>
  </rcc>
  <rcc rId="4111" sId="1">
    <oc r="G185">
      <f>G187</f>
    </oc>
    <nc r="G185">
      <f>G187+G188</f>
    </nc>
  </rcc>
  <rcc rId="4112" sId="1" odxf="1" dxf="1">
    <oc r="H185">
      <f>H187</f>
    </oc>
    <nc r="H185">
      <f>H187+H188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4113" sId="1" odxf="1" dxf="1">
    <oc r="I185">
      <f>I187</f>
    </oc>
    <nc r="I185">
      <f>I187+I188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D188">
    <dxf>
      <alignment wrapText="1" readingOrder="0"/>
    </dxf>
  </rfmt>
  <rcc rId="4114" sId="1" xfDxf="1" dxf="1">
    <nc r="E188" t="inlineStr">
      <is>
        <t>03WJ253300</t>
      </is>
    </nc>
    <ndxf>
      <font>
        <sz val="13"/>
        <name val="PT Astra Serif"/>
        <scheme val="none"/>
      </font>
      <numFmt numFmtId="4" formatCode="#,##0.0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15" sId="1">
    <nc r="B188" t="inlineStr">
      <is>
        <t>Создание и внедрение программы поддержки и продвижения событийных мероприятий</t>
      </is>
    </nc>
  </rcc>
  <rcc rId="4116" sId="1" numFmtId="4">
    <nc r="H188">
      <v>21974.2</v>
    </nc>
  </rcc>
  <rcc rId="4117" sId="1" numFmtId="4">
    <oc r="L43">
      <v>23335.01</v>
    </oc>
    <nc r="L43">
      <v>28938.02</v>
    </nc>
  </rcc>
  <rcc rId="4118" sId="1" numFmtId="4">
    <oc r="L85">
      <v>15646.67</v>
    </oc>
    <nc r="L85">
      <v>16087.09</v>
    </nc>
  </rcc>
  <rcc rId="4119" sId="1" numFmtId="4">
    <nc r="L138">
      <v>13410.82</v>
    </nc>
  </rcc>
  <rcc rId="4120" sId="1" numFmtId="4">
    <oc r="L30">
      <v>127645.49</v>
    </oc>
    <nc r="L30">
      <v>128431.95</v>
    </nc>
  </rcc>
  <rcc rId="4121" sId="1" numFmtId="4">
    <nc r="L96">
      <v>85000</v>
    </nc>
  </rcc>
  <rcc rId="4122" sId="1" numFmtId="4">
    <oc r="L97">
      <v>5508.24</v>
    </oc>
    <nc r="L97">
      <v>9266.98</v>
    </nc>
  </rcc>
  <rcc rId="4123" sId="1" numFmtId="4">
    <oc r="L123">
      <v>308512.62</v>
    </oc>
    <nc r="L123">
      <v>309095.51</v>
    </nc>
  </rcc>
  <rcc rId="4124" sId="1" numFmtId="4">
    <nc r="L105">
      <v>14214.23</v>
    </nc>
  </rcc>
  <rcc rId="4125" sId="1">
    <oc r="H94">
      <f>SUM(H96:H97)</f>
    </oc>
    <nc r="H94">
      <f>SUM(H96:H97)</f>
    </nc>
  </rcc>
  <rcc rId="4126" sId="1">
    <oc r="L94">
      <f>SUM(L97:L97)</f>
    </oc>
    <nc r="L94">
      <f>SUM(L96:L97)</f>
    </nc>
  </rcc>
  <rcc rId="4127" sId="1" odxf="1" dxf="1">
    <oc r="L102">
      <f>L104</f>
    </oc>
    <nc r="L102">
      <f>L104+L105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H1:H1048576">
    <dxf>
      <fill>
        <patternFill patternType="none">
          <bgColor auto="1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X12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Y12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Z12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fmt sheetId="1" sqref="AA12" start="0" length="0">
    <dxf>
      <font>
        <b/>
        <sz val="8"/>
        <color auto="1"/>
        <name val="Arial Cyr"/>
        <scheme val="none"/>
      </font>
      <numFmt numFmtId="4" formatCode="#,##0.00"/>
      <alignment horizontal="right" vertical="top" readingOrder="0"/>
      <border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</rfmt>
  <rcc rId="4128" sId="1" numFmtId="4">
    <oc r="H100">
      <v>3954937.67</v>
    </oc>
    <nc r="H100">
      <v>3954937.7</v>
    </nc>
  </rcc>
  <rfmt sheetId="1" sqref="H12:S12">
    <dxf>
      <fill>
        <patternFill patternType="none">
          <bgColor auto="1"/>
        </patternFill>
      </fill>
    </dxf>
  </rfmt>
  <rfmt sheetId="1" sqref="F13:U13">
    <dxf>
      <fill>
        <patternFill>
          <bgColor theme="6" tint="0.59999389629810485"/>
        </patternFill>
      </fill>
    </dxf>
  </rfmt>
  <rfmt sheetId="1" sqref="G35:T35">
    <dxf>
      <fill>
        <patternFill>
          <bgColor theme="6" tint="0.59999389629810485"/>
        </patternFill>
      </fill>
    </dxf>
  </rfmt>
  <rfmt sheetId="1" sqref="G59:U59">
    <dxf>
      <fill>
        <patternFill>
          <bgColor theme="6" tint="0.59999389629810485"/>
        </patternFill>
      </fill>
    </dxf>
  </rfmt>
  <rfmt sheetId="1" sqref="G86:U86">
    <dxf>
      <fill>
        <patternFill>
          <bgColor theme="6" tint="0.59999389629810485"/>
        </patternFill>
      </fill>
    </dxf>
  </rfmt>
  <rfmt sheetId="1" sqref="F93:U93">
    <dxf>
      <fill>
        <patternFill>
          <bgColor theme="6" tint="0.59999389629810485"/>
        </patternFill>
      </fill>
    </dxf>
  </rfmt>
  <rfmt sheetId="1" sqref="G106:T106">
    <dxf>
      <fill>
        <patternFill>
          <bgColor theme="6" tint="0.59999389629810485"/>
        </patternFill>
      </fill>
    </dxf>
  </rfmt>
  <rfmt sheetId="1" sqref="G118:U118">
    <dxf>
      <fill>
        <patternFill>
          <bgColor theme="6" tint="0.59999389629810485"/>
        </patternFill>
      </fill>
    </dxf>
  </rfmt>
  <rfmt sheetId="1" sqref="G134:U134">
    <dxf>
      <fill>
        <patternFill>
          <bgColor theme="6" tint="0.59999389629810485"/>
        </patternFill>
      </fill>
    </dxf>
  </rfmt>
  <rfmt sheetId="1" sqref="F157:U157">
    <dxf>
      <fill>
        <patternFill>
          <bgColor theme="6" tint="0.59999389629810485"/>
        </patternFill>
      </fill>
    </dxf>
  </rfmt>
  <rfmt sheetId="1" sqref="G173:U173">
    <dxf>
      <fill>
        <patternFill>
          <bgColor theme="6" tint="0.59999389629810485"/>
        </patternFill>
      </fill>
    </dxf>
  </rfmt>
  <rfmt sheetId="1" sqref="F179:T179">
    <dxf>
      <fill>
        <patternFill>
          <bgColor theme="6" tint="0.59999389629810485"/>
        </patternFill>
      </fill>
    </dxf>
  </rfmt>
  <rfmt sheetId="1" sqref="G184:V184">
    <dxf>
      <fill>
        <patternFill>
          <bgColor theme="6" tint="0.59999389629810485"/>
        </patternFill>
      </fill>
    </dxf>
  </rfmt>
  <rfmt sheetId="1" sqref="F185:F188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Лист1!$A$5:$V$190</formula>
    <oldFormula>Лист1!$A$5:$V$190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Лист1!$E$15:$E$190</formula>
    <oldFormula>Лист1!$E$15:$E$190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6.xml><?xml version="1.0" encoding="utf-8"?>
<revisions xmlns="http://schemas.openxmlformats.org/spreadsheetml/2006/main" xmlns:r="http://schemas.openxmlformats.org/officeDocument/2006/relationships">
  <rrc rId="4161" sId="1" ref="A188:XFD188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4162" sId="1">
    <nc r="A188" t="inlineStr">
      <is>
        <t>12.2</t>
      </is>
    </nc>
  </rcc>
  <rcc rId="4163" sId="1">
    <nc r="B188" t="inlineStr">
      <is>
        <t>Повышение доступности туристических продуктов (Томская область)</t>
      </is>
    </nc>
  </rcc>
  <rrc rId="4164" sId="1" ref="A189:XFD189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4165" sId="1">
    <nc r="B189" t="inlineStr">
      <is>
        <t>из них</t>
      </is>
    </nc>
  </rcc>
  <rfmt sheetId="1" sqref="B188" start="0" length="2147483647">
    <dxf>
      <font>
        <b/>
      </font>
    </dxf>
  </rfmt>
  <rcc rId="4166" sId="1" odxf="1" dxf="1">
    <nc r="C188" t="inlineStr">
      <is>
        <t>Х</t>
      </is>
    </nc>
    <odxf>
      <font>
        <b val="0"/>
        <sz val="13"/>
        <name val="PT Astra Serif"/>
        <scheme val="none"/>
      </font>
      <fill>
        <patternFill patternType="none">
          <bgColor indexed="65"/>
        </patternFill>
      </fill>
    </odxf>
    <ndxf>
      <font>
        <b/>
        <sz val="13"/>
        <name val="PT Astra Serif"/>
        <scheme val="none"/>
      </font>
      <fill>
        <patternFill patternType="solid">
          <bgColor theme="0"/>
        </patternFill>
      </fill>
    </ndxf>
  </rcc>
  <rcc rId="4167" sId="1" odxf="1" dxf="1">
    <nc r="D188" t="inlineStr">
      <is>
        <t>Х</t>
      </is>
    </nc>
    <odxf>
      <font>
        <b val="0"/>
        <sz val="13"/>
        <name val="PT Astra Serif"/>
        <scheme val="none"/>
      </font>
      <fill>
        <patternFill patternType="none">
          <bgColor indexed="65"/>
        </patternFill>
      </fill>
    </odxf>
    <ndxf>
      <font>
        <b/>
        <sz val="13"/>
        <name val="PT Astra Serif"/>
        <scheme val="none"/>
      </font>
      <fill>
        <patternFill patternType="solid">
          <bgColor theme="0"/>
        </patternFill>
      </fill>
    </ndxf>
  </rcc>
  <rcc rId="4168" sId="1" odxf="1" dxf="1">
    <nc r="E188" t="inlineStr">
      <is>
        <t>Х</t>
      </is>
    </nc>
    <odxf>
      <font>
        <b val="0"/>
        <sz val="13"/>
        <name val="PT Astra Serif"/>
        <scheme val="none"/>
      </font>
      <numFmt numFmtId="4" formatCode="#,##0.00"/>
      <fill>
        <patternFill patternType="none">
          <bgColor indexed="65"/>
        </patternFill>
      </fill>
    </odxf>
    <ndxf>
      <font>
        <b/>
        <sz val="13"/>
        <name val="PT Astra Serif"/>
        <scheme val="none"/>
      </font>
      <numFmt numFmtId="0" formatCode="General"/>
      <fill>
        <patternFill patternType="solid">
          <bgColor theme="0"/>
        </patternFill>
      </fill>
    </ndxf>
  </rcc>
  <rcc rId="4169" sId="1">
    <oc r="G185">
      <f>G187+G190</f>
    </oc>
    <nc r="G185">
      <f>G187</f>
    </nc>
  </rcc>
  <rcc rId="4170" sId="1">
    <oc r="G184">
      <f>G185</f>
    </oc>
    <nc r="G184">
      <f>G185+G188</f>
    </nc>
  </rcc>
  <rcc rId="4171" sId="1">
    <oc r="H184">
      <f>H185</f>
    </oc>
    <nc r="H184">
      <f>H185+H188</f>
    </nc>
  </rcc>
  <rcc rId="4172" sId="1">
    <oc r="I184">
      <f>I185</f>
    </oc>
    <nc r="I184">
      <f>I185+I188</f>
    </nc>
  </rcc>
  <rcc rId="4173" sId="1">
    <nc r="F188">
      <f>G188+H188+I188</f>
    </nc>
  </rcc>
  <rcc rId="4174" sId="1">
    <oc r="F190">
      <f>G190+H190+I190</f>
    </oc>
    <nc r="F190">
      <f>G190+H190+I190</f>
    </nc>
  </rcc>
  <rcc rId="4175" sId="1">
    <nc r="G188">
      <f>G190</f>
    </nc>
  </rcc>
  <rcc rId="4176" sId="1">
    <nc r="H188">
      <f>H190</f>
    </nc>
  </rcc>
  <rcc rId="4177" sId="1">
    <nc r="I188">
      <f>I190</f>
    </nc>
  </rcc>
  <rcc rId="4178" sId="1">
    <nc r="J188">
      <f>K188+L188+M188</f>
    </nc>
  </rcc>
  <rcc rId="4179" sId="1">
    <oc r="J190">
      <f>K190+L190+M190</f>
    </oc>
    <nc r="J190">
      <f>K190+L190+M190</f>
    </nc>
  </rcc>
  <rcc rId="4180" sId="1">
    <nc r="K188">
      <f>K190</f>
    </nc>
  </rcc>
  <rcc rId="4181" sId="1">
    <nc r="L188">
      <f>L190</f>
    </nc>
  </rcc>
  <rcc rId="4182" sId="1">
    <nc r="M188">
      <f>M190</f>
    </nc>
  </rcc>
  <rcc rId="4183" sId="1">
    <nc r="N188">
      <f>O188+P188+Q188</f>
    </nc>
  </rcc>
  <rcc rId="4184" sId="1">
    <nc r="O188">
      <f>O190</f>
    </nc>
  </rcc>
  <rcc rId="4185" sId="1">
    <nc r="P188">
      <f>P190</f>
    </nc>
  </rcc>
  <rcc rId="4186" sId="1">
    <nc r="Q188">
      <f>Q190</f>
    </nc>
  </rcc>
  <rcc rId="4187" sId="1">
    <nc r="R188">
      <f>S188+T188+U188</f>
    </nc>
  </rcc>
  <rcc rId="4188" sId="1">
    <nc r="S188">
      <f>S190</f>
    </nc>
  </rcc>
  <rcc rId="4189" sId="1">
    <nc r="T188">
      <f>T190</f>
    </nc>
  </rcc>
  <rcc rId="4190" sId="1">
    <nc r="U188">
      <f>U190</f>
    </nc>
  </rcc>
  <rcc rId="4191" sId="1">
    <nc r="V188">
      <f>J188/F188</f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7.xml><?xml version="1.0" encoding="utf-8"?>
<revisions xmlns="http://schemas.openxmlformats.org/spreadsheetml/2006/main" xmlns:r="http://schemas.openxmlformats.org/officeDocument/2006/relationships">
  <rcc rId="4228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27.03.2023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01.04.2023</t>
      </is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8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 patternType="none">
          <bgColor auto="1"/>
        </patternFill>
      </fill>
    </dxf>
  </rfmt>
  <rfmt sheetId="1" sqref="U1:U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F13:U13">
    <dxf>
      <fill>
        <patternFill>
          <bgColor theme="6" tint="0.59999389629810485"/>
        </patternFill>
      </fill>
    </dxf>
  </rfmt>
  <rfmt sheetId="1" sqref="F35:V35">
    <dxf>
      <fill>
        <patternFill>
          <bgColor theme="6" tint="0.59999389629810485"/>
        </patternFill>
      </fill>
    </dxf>
  </rfmt>
  <rfmt sheetId="1" sqref="F59:V59">
    <dxf>
      <fill>
        <patternFill>
          <bgColor theme="6" tint="0.59999389629810485"/>
        </patternFill>
      </fill>
    </dxf>
  </rfmt>
  <rfmt sheetId="1" sqref="E69:E70" start="0" length="2147483647">
    <dxf>
      <font>
        <color auto="1"/>
      </font>
    </dxf>
  </rfmt>
  <rfmt sheetId="1" sqref="F86:U86">
    <dxf>
      <fill>
        <patternFill>
          <bgColor theme="6" tint="0.59999389629810485"/>
        </patternFill>
      </fill>
    </dxf>
  </rfmt>
  <rfmt sheetId="1" sqref="F93:V93">
    <dxf>
      <fill>
        <patternFill>
          <bgColor theme="6" tint="0.59999389629810485"/>
        </patternFill>
      </fill>
    </dxf>
  </rfmt>
  <rfmt sheetId="1" sqref="F106:V106">
    <dxf>
      <fill>
        <patternFill>
          <bgColor theme="6" tint="0.59999389629810485"/>
        </patternFill>
      </fill>
    </dxf>
  </rfmt>
  <rfmt sheetId="1" sqref="F118:V118">
    <dxf>
      <fill>
        <patternFill>
          <bgColor theme="6" tint="0.59999389629810485"/>
        </patternFill>
      </fill>
    </dxf>
  </rfmt>
  <rfmt sheetId="1" sqref="F134:U134">
    <dxf>
      <fill>
        <patternFill>
          <bgColor theme="6" tint="0.59999389629810485"/>
        </patternFill>
      </fill>
    </dxf>
  </rfmt>
  <rfmt sheetId="1" sqref="F157:U157">
    <dxf>
      <fill>
        <patternFill>
          <bgColor theme="6" tint="0.59999389629810485"/>
        </patternFill>
      </fill>
    </dxf>
  </rfmt>
  <rfmt sheetId="1" sqref="F173:V173">
    <dxf>
      <fill>
        <patternFill>
          <bgColor theme="6" tint="0.59999389629810485"/>
        </patternFill>
      </fill>
    </dxf>
  </rfmt>
  <rfmt sheetId="1" sqref="F179:U179">
    <dxf>
      <fill>
        <patternFill>
          <bgColor theme="6" tint="0.59999389629810485"/>
        </patternFill>
      </fill>
    </dxf>
  </rfmt>
  <rfmt sheetId="1" sqref="F184:V184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2.xml><?xml version="1.0" encoding="utf-8"?>
<revisions xmlns="http://schemas.openxmlformats.org/spreadsheetml/2006/main" xmlns:r="http://schemas.openxmlformats.org/officeDocument/2006/relationships">
  <rcc rId="4069" sId="1" numFmtId="4">
    <oc r="K43">
      <v>721.68</v>
    </oc>
    <nc r="K43">
      <v>894.96</v>
    </nc>
  </rcc>
  <rcc rId="4070" sId="1" numFmtId="4">
    <nc r="K78">
      <v>64.400000000000006</v>
    </nc>
  </rcc>
  <rcc rId="4071" sId="1" numFmtId="4">
    <oc r="K82">
      <v>3926.2</v>
    </oc>
    <nc r="K82">
      <v>4281.3999999999996</v>
    </nc>
  </rcc>
  <rcc rId="4072" sId="1" numFmtId="4">
    <oc r="K85">
      <v>483.92</v>
    </oc>
    <nc r="K85">
      <v>497.54</v>
    </nc>
  </rcc>
  <rcc rId="4073" sId="1" numFmtId="4">
    <nc r="K138">
      <v>414.77</v>
    </nc>
  </rcc>
  <rcc rId="4074" sId="1" numFmtId="4">
    <oc r="G151">
      <v>13000</v>
    </oc>
    <nc r="G151">
      <v>18800</v>
    </nc>
  </rcc>
  <rcc rId="4075" sId="1" numFmtId="4">
    <oc r="K30">
      <v>19073.400000000001</v>
    </oc>
    <nc r="K30">
      <v>19191</v>
    </nc>
  </rcc>
  <rcc rId="4076" sId="1" numFmtId="4">
    <oc r="K97">
      <v>170.36</v>
    </oc>
    <nc r="K97">
      <v>286.61</v>
    </nc>
  </rcc>
  <rcc rId="4077" sId="1" numFmtId="4">
    <oc r="K123">
      <v>753686.01</v>
    </oc>
    <nc r="K123">
      <v>753704.04</v>
    </nc>
  </rcc>
  <rcc rId="4078" sId="1" numFmtId="4">
    <nc r="K105">
      <v>371.31</v>
    </nc>
  </rcc>
  <rcc rId="4079" sId="1">
    <oc r="K76">
      <f>SUM(K79:K82)</f>
    </oc>
    <nc r="K76">
      <f>SUM(K78:K82)</f>
    </nc>
  </rcc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T1:T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H1:H1048576">
    <dxf>
      <fill>
        <patternFill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Лист1!$A$5:$V$189</formula>
    <oldFormula>Лист1!$A$5:$V$189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Лист1!$E$15:$E$189</formula>
    <oldFormula>Лист1!$E$15:$E$189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2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Лист1!$A$5:$V$190</formula>
    <oldFormula>Лист1!$A$5:$V$190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Лист1!$E$15:$E$190</formula>
    <oldFormula>Лист1!$E$15:$E$190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2.xml><?xml version="1.0" encoding="utf-8"?>
<revisions xmlns="http://schemas.openxmlformats.org/spreadsheetml/2006/main" xmlns:r="http://schemas.openxmlformats.org/officeDocument/2006/relationships">
  <rcc rId="4205" sId="1">
    <oc r="H185">
      <f>H187+H190</f>
    </oc>
    <nc r="H185">
      <f>H187</f>
    </nc>
  </rcc>
  <rcc rId="4206" sId="1">
    <oc r="I185">
      <f>I187+I190</f>
    </oc>
    <nc r="I185">
      <f>I187</f>
    </nc>
  </rcc>
  <rcc rId="4207" sId="1">
    <oc r="K184">
      <f>K185</f>
    </oc>
    <nc r="K184">
      <f>K185+K188</f>
    </nc>
  </rcc>
  <rcc rId="4208" sId="1">
    <oc r="L184">
      <f>L185</f>
    </oc>
    <nc r="L184">
      <f>L185+L188</f>
    </nc>
  </rcc>
  <rcc rId="4209" sId="1">
    <oc r="M184">
      <f>M185</f>
    </oc>
    <nc r="M184">
      <f>M185+M188</f>
    </nc>
  </rcc>
  <rcc rId="4210" sId="1">
    <oc r="O184">
      <f>O185</f>
    </oc>
    <nc r="O184">
      <f>O185+O188</f>
    </nc>
  </rcc>
  <rcc rId="4211" sId="1">
    <oc r="P184">
      <f>P185</f>
    </oc>
    <nc r="P184">
      <f>P185+P188</f>
    </nc>
  </rcc>
  <rcc rId="4212" sId="1">
    <oc r="Q184">
      <f>Q185</f>
    </oc>
    <nc r="Q184">
      <f>Q185+Q188</f>
    </nc>
  </rcc>
  <rcc rId="4213" sId="1">
    <oc r="S184">
      <f>S185</f>
    </oc>
    <nc r="S184">
      <f>S185+S188</f>
    </nc>
  </rcc>
  <rcc rId="4214" sId="1">
    <oc r="T184">
      <f>T185</f>
    </oc>
    <nc r="T184">
      <f>T185+T188</f>
    </nc>
  </rcc>
  <rcc rId="4215" sId="1">
    <oc r="U184">
      <f>U185</f>
    </oc>
    <nc r="U184">
      <f>U185+U188</f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c rId="3522" sId="1">
    <nc r="X11">
      <v>17600413.52</v>
    </nc>
  </rcc>
  <rcc rId="3523" sId="1">
    <nc r="Y11">
      <v>1534327.56</v>
    </nc>
  </rcc>
  <rcc rId="3524" sId="1">
    <nc r="Z11">
      <v>13105615.77</v>
    </nc>
  </rcc>
  <rcc rId="3525" sId="1">
    <nc r="AA11">
      <v>6768267.4000000004</v>
    </nc>
  </rcc>
  <rcc rId="3526" sId="1">
    <nc r="X12">
      <f>G12+H12</f>
    </nc>
  </rcc>
  <rcc rId="3527" sId="1">
    <nc r="Y12">
      <f>K12+L12</f>
    </nc>
  </rcc>
  <rcc rId="3528" sId="1">
    <nc r="Z12">
      <f>O12+P12</f>
    </nc>
  </rcc>
  <rcc rId="3529" sId="1">
    <nc r="AA12">
      <f>S12+T12</f>
    </nc>
  </rcc>
  <rcc rId="3530" sId="1">
    <nc r="X13">
      <f>X11-X12</f>
    </nc>
  </rcc>
  <rcc rId="3531" sId="1" odxf="1" dxf="1">
    <nc r="Y13">
      <f>Y11-Y12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3532" sId="1" odxf="1" dxf="1">
    <nc r="Z13">
      <f>Z11-Z12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3533" sId="1" odxf="1" dxf="1">
    <nc r="AA13">
      <f>AA11-AA12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v guid="{BABD61A3-6A51-407B-8C81-60ED34B253AA}" action="delete"/>
  <rdn rId="0" localSheetId="1" customView="1" name="Z_BABD61A3_6A51_407B_8C81_60ED34B253AA_.wvu.PrintArea" hidden="1" oldHidden="1">
    <formula>Лист1!$A$5:$V$184</formula>
    <oldFormula>Лист1!$A$5:$V$184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Лист1!$E$15:$E$184</formula>
    <oldFormula>Лист1!$E$15:$E$184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2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cc rId="3635" sId="1" numFmtId="4">
    <oc r="L85">
      <v>9378.08</v>
    </oc>
    <nc r="L85">
      <v>9903.2000000000007</v>
    </nc>
  </rcc>
  <rcc rId="3636" sId="1" numFmtId="4">
    <oc r="L100">
      <v>446424.7</v>
    </oc>
    <nc r="L100">
      <v>534067.69999999995</v>
    </nc>
  </rcc>
  <rcc rId="3637" sId="1" numFmtId="4">
    <oc r="H17">
      <v>3590.9</v>
    </oc>
    <nc r="H17">
      <v>3590.8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2.xml><?xml version="1.0" encoding="utf-8"?>
<revisions xmlns="http://schemas.openxmlformats.org/spreadsheetml/2006/main" xmlns:r="http://schemas.openxmlformats.org/officeDocument/2006/relationships"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U1:U1048576">
    <dxf>
      <fill>
        <patternFill patternType="solid">
          <bgColor theme="6" tint="0.39997558519241921"/>
        </patternFill>
      </fill>
    </dxf>
  </rfmt>
  <rfmt sheetId="1" sqref="Q1:Q1048576">
    <dxf>
      <fill>
        <patternFill patternType="solid">
          <bgColor theme="6" tint="0.39997558519241921"/>
        </patternFill>
      </fill>
    </dxf>
  </rfmt>
  <rfmt sheetId="1" sqref="M1:M1048576">
    <dxf>
      <fill>
        <patternFill patternType="solid">
          <bgColor theme="6" tint="0.39997558519241921"/>
        </patternFill>
      </fill>
    </dxf>
  </rfmt>
  <rfmt sheetId="1" sqref="I1:I1048576">
    <dxf>
      <fill>
        <patternFill patternType="solid">
          <bgColor theme="6" tint="0.39997558519241921"/>
        </patternFill>
      </fill>
    </dxf>
  </rfmt>
  <rcc rId="4303" sId="1" numFmtId="4">
    <oc r="I22">
      <v>1373</v>
    </oc>
    <nc r="I22">
      <v>1403</v>
    </nc>
  </rcc>
  <rcc rId="4304" sId="1" numFmtId="4">
    <oc r="I23">
      <v>841.2</v>
    </oc>
    <nc r="I23">
      <v>1578.9</v>
    </nc>
  </rcc>
  <rcc rId="4305" sId="1" numFmtId="4">
    <oc r="Q23">
      <v>864.6</v>
    </oc>
    <nc r="Q23">
      <v>1602.4</v>
    </nc>
  </rcc>
  <rcc rId="4306" sId="1" numFmtId="4">
    <oc r="U23">
      <v>512.1</v>
    </oc>
    <nc r="U23">
      <v>1612.4</v>
    </nc>
  </rcc>
  <rcc rId="4307" sId="1" numFmtId="4">
    <oc r="I24">
      <v>13277.9</v>
    </oc>
    <nc r="I24">
      <v>12583.3</v>
    </nc>
  </rcc>
  <rcc rId="4308" sId="1" numFmtId="4">
    <oc r="M24">
      <v>5188.8</v>
    </oc>
    <nc r="M24">
      <v>6558.6</v>
    </nc>
  </rcc>
  <rcc rId="4309" sId="1" numFmtId="4">
    <oc r="Q24">
      <v>10823.5</v>
    </oc>
    <nc r="Q24">
      <v>10123.5</v>
    </nc>
  </rcc>
  <rcc rId="4310" sId="1" numFmtId="4">
    <oc r="U24">
      <v>7537.3</v>
    </oc>
    <nc r="U24">
      <v>10006.5</v>
    </nc>
  </rcc>
  <rcc rId="4311" sId="1" numFmtId="4">
    <oc r="I25">
      <v>254.5</v>
    </oc>
    <nc r="I25">
      <v>193.8</v>
    </nc>
  </rcc>
  <rcc rId="4312" sId="1" numFmtId="4">
    <oc r="Q25">
      <v>273</v>
    </oc>
    <nc r="Q25">
      <v>199.1</v>
    </nc>
  </rcc>
  <rcc rId="4313" sId="1" numFmtId="4">
    <oc r="I26">
      <v>197</v>
    </oc>
    <nc r="I26">
      <v>1295.2</v>
    </nc>
  </rcc>
  <rcc rId="4314" sId="1" numFmtId="4">
    <oc r="I63">
      <v>10724.5</v>
    </oc>
    <nc r="I63">
      <v>42898</v>
    </nc>
  </rcc>
  <rcc rId="4315" sId="1" numFmtId="4">
    <nc r="M65">
      <v>8296.7999999999993</v>
    </nc>
  </rcc>
  <rcc rId="4316" sId="1" numFmtId="4">
    <oc r="I68">
      <v>270.3</v>
    </oc>
    <nc r="I68">
      <v>270.39999999999998</v>
    </nc>
  </rcc>
  <rcc rId="4317" sId="1" numFmtId="4">
    <oc r="M68">
      <v>60</v>
    </oc>
    <nc r="M68">
      <v>71.8</v>
    </nc>
  </rcc>
  <rcc rId="4318" sId="1" numFmtId="4">
    <nc r="I74">
      <v>2335</v>
    </nc>
  </rcc>
  <rcc rId="4319" sId="1" numFmtId="4">
    <oc r="I147">
      <v>2261.8000000000002</v>
    </oc>
    <nc r="I147">
      <v>1130.9000000000001</v>
    </nc>
  </rcc>
  <rcc rId="4320" sId="1" numFmtId="4">
    <nc r="I148">
      <v>182.4</v>
    </nc>
  </rcc>
  <rcc rId="4321" sId="1" numFmtId="4">
    <oc r="I96">
      <v>10000</v>
    </oc>
    <nc r="I96">
      <v>42320.800000000003</v>
    </nc>
  </rcc>
  <rcc rId="4322" sId="1" numFmtId="4">
    <oc r="I97">
      <v>38045</v>
    </oc>
    <nc r="I97">
      <v>41530</v>
    </nc>
  </rcc>
  <rcc rId="4323" sId="1" numFmtId="4">
    <oc r="M97">
      <f>SUM(M99:M99)</f>
    </oc>
    <nc r="M97">
      <v>798.7</v>
    </nc>
  </rcc>
  <rcc rId="4324" sId="1" numFmtId="4">
    <oc r="I98">
      <v>92983.4</v>
    </oc>
    <nc r="I98">
      <v>101470.39999999999</v>
    </nc>
  </rcc>
  <rcc rId="4325" sId="1" numFmtId="4">
    <oc r="M98">
      <f>SUM(M100:M101)</f>
    </oc>
    <nc r="M98">
      <v>8037.9</v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cc rId="3839" sId="1">
    <nc r="X11">
      <v>17761903.469999999</v>
    </nc>
  </rcc>
  <rcc rId="3840" sId="1">
    <nc r="Y11">
      <v>1828574.96</v>
    </nc>
  </rcc>
  <rcc rId="3841" sId="1">
    <nc r="Z11">
      <v>13105615.73</v>
    </nc>
  </rcc>
  <rcc rId="3842" sId="1">
    <nc r="AA11">
      <v>6768267.4000000004</v>
    </nc>
  </rcc>
  <rcc rId="3843" sId="1">
    <nc r="X12">
      <f>G12+H12</f>
    </nc>
  </rcc>
  <rcc rId="3844" sId="1">
    <nc r="Y12">
      <f>K12+L12</f>
    </nc>
  </rcc>
  <rcc rId="3845" sId="1">
    <nc r="Z12">
      <f>O12+P12</f>
    </nc>
  </rcc>
  <rcc rId="3846" sId="1">
    <nc r="AA12">
      <f>S12+T12</f>
    </nc>
  </rcc>
  <rcc rId="3847" sId="1">
    <nc r="X13">
      <f>X12-X11</f>
    </nc>
  </rcc>
  <rcc rId="3848" sId="1">
    <nc r="Y13">
      <f>Y12-Y11</f>
    </nc>
  </rcc>
  <rcc rId="3849" sId="1">
    <nc r="Z13">
      <f>Z12-Z11</f>
    </nc>
  </rcc>
  <rcc rId="3850" sId="1">
    <nc r="AA13">
      <f>AA12-AA11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2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cc rId="3824" sId="1" numFmtId="4">
    <nc r="L171">
      <v>9700</v>
    </nc>
  </rcc>
  <rcc rId="3825" sId="1" numFmtId="4">
    <oc r="L38">
      <v>13909.57</v>
    </oc>
    <nc r="L38">
      <v>27819.13</v>
    </nc>
  </rcc>
  <rcc rId="3826" sId="1" numFmtId="4">
    <oc r="H42">
      <v>66698.600000000006</v>
    </oc>
    <nc r="H42">
      <v>50023.6</v>
    </nc>
  </rcc>
  <rcc rId="3827" sId="1" numFmtId="4">
    <nc r="L43">
      <v>15230.86</v>
    </nc>
  </rcc>
  <rcc rId="3828" sId="1" numFmtId="4">
    <oc r="H56">
      <v>146721.4</v>
    </oc>
    <nc r="H56">
      <v>128016.44</v>
    </nc>
  </rcc>
  <rcc rId="3829" sId="1" numFmtId="4">
    <oc r="L85">
      <v>9903.2000000000007</v>
    </oc>
    <nc r="L85">
      <v>10277.82</v>
    </nc>
  </rcc>
  <rcc rId="3830" sId="1" numFmtId="4">
    <oc r="L30">
      <v>91307.14</v>
    </oc>
    <nc r="L30">
      <v>127596.88</v>
    </nc>
  </rcc>
  <rcc rId="3831" sId="1" numFmtId="4">
    <oc r="L100">
      <v>534067.69999999995</v>
    </oc>
    <nc r="L100">
      <v>584067.69999999995</v>
    </nc>
  </rcc>
  <rcc rId="3832" sId="1" numFmtId="4">
    <oc r="L123">
      <v>279781.74</v>
    </oc>
    <nc r="L123">
      <v>302747.26</v>
    </nc>
  </rcc>
  <rcc rId="3833" sId="1" numFmtId="4">
    <nc r="L55">
      <v>11808.32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92.xml><?xml version="1.0" encoding="utf-8"?>
<revisions xmlns="http://schemas.openxmlformats.org/spreadsheetml/2006/main" xmlns:r="http://schemas.openxmlformats.org/officeDocument/2006/relationships">
  <rcc rId="3888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13.03.2023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20.03.2023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889" sId="1" numFmtId="4">
    <oc r="K178">
      <v>0</v>
    </oc>
    <nc r="K178">
      <v>5321.12</v>
    </nc>
  </rcc>
  <rcc rId="3890" sId="1" numFmtId="4">
    <oc r="K43">
      <v>471.04</v>
    </oc>
    <nc r="K43">
      <v>721.68</v>
    </nc>
  </rcc>
  <rcc rId="3891" sId="1" numFmtId="4">
    <oc r="K55">
      <v>521.22</v>
    </oc>
    <nc r="K55">
      <v>753.58</v>
    </nc>
  </rcc>
  <rcc rId="3892" sId="1" numFmtId="4">
    <oc r="K23">
      <v>1952.6</v>
    </oc>
    <nc r="K23">
      <v>9095.6</v>
    </nc>
  </rcc>
  <rcc rId="3893" sId="1" numFmtId="4">
    <oc r="K24">
      <v>18936.099999999999</v>
    </oc>
    <nc r="K24">
      <v>21021.1</v>
    </nc>
  </rcc>
  <rcc rId="3894" sId="1" numFmtId="4">
    <oc r="K68">
      <v>60043.98</v>
    </oc>
    <nc r="K68">
      <v>71769.59</v>
    </nc>
  </rcc>
  <rcc rId="3895" sId="1" numFmtId="4">
    <nc r="K79">
      <v>200</v>
    </nc>
  </rcc>
  <rcc rId="3896" sId="1" numFmtId="4">
    <oc r="K85">
      <v>317.87</v>
    </oc>
    <nc r="K85">
      <v>483.92</v>
    </nc>
  </rcc>
  <rcc rId="3897" sId="1" numFmtId="4">
    <nc r="K145">
      <v>2.2000000000000002</v>
    </nc>
  </rcc>
  <rcc rId="3898" sId="1" numFmtId="4">
    <oc r="K30">
      <v>19066.21</v>
    </oc>
    <nc r="K30">
      <v>19073.47</v>
    </nc>
  </rcc>
  <rcc rId="3899" sId="1" numFmtId="4">
    <oc r="K31">
      <v>185.89</v>
    </oc>
    <nc r="K31">
      <v>260.42</v>
    </nc>
  </rcc>
  <rcc rId="3900" sId="1" numFmtId="4">
    <oc r="K97">
      <f>SUM(K99:K99)</f>
    </oc>
    <nc r="K97">
      <v>170.36</v>
    </nc>
  </rcc>
  <rcc rId="3901" sId="1" numFmtId="4">
    <oc r="K101">
      <v>20270.5</v>
    </oc>
    <nc r="K101">
      <v>20402</v>
    </nc>
  </rcc>
  <rcc rId="3902" sId="1" numFmtId="4">
    <oc r="K123">
      <v>453782.51</v>
    </oc>
    <nc r="K123">
      <v>753686.01</v>
    </nc>
  </rcc>
  <rcc rId="3903" sId="1">
    <oc r="E92" t="inlineStr">
      <is>
        <t>20WD605080</t>
      </is>
    </oc>
    <nc r="E92" t="inlineStr">
      <is>
        <t>20WD605180</t>
      </is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01.xml><?xml version="1.0" encoding="utf-8"?>
<revisions xmlns="http://schemas.openxmlformats.org/spreadsheetml/2006/main" xmlns:r="http://schemas.openxmlformats.org/officeDocument/2006/relationships">
  <rcc rId="3921" sId="1" numFmtId="4">
    <oc r="K30">
      <v>19073.47</v>
    </oc>
    <nc r="K30">
      <v>19073.400000000001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2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rc rId="3966" sId="1" ref="A184:XFD184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3967" sId="1">
    <nc r="A184" t="inlineStr">
      <is>
        <t>12</t>
      </is>
    </nc>
  </rcc>
  <rfmt sheetId="1" sqref="A184" start="0" length="2147483647">
    <dxf>
      <font>
        <i val="0"/>
      </font>
    </dxf>
  </rfmt>
  <rfmt sheetId="1" sqref="B184" start="0" length="0">
    <dxf>
      <font>
        <b/>
        <i val="0"/>
        <sz val="13"/>
        <name val="PT Astra Serif"/>
        <scheme val="none"/>
      </font>
      <fill>
        <patternFill>
          <bgColor theme="6" tint="0.59999389629810485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68" sId="1">
    <nc r="B184" t="inlineStr">
      <is>
        <t>Национальный проект "Туризм и индустрия гостеприимства"</t>
      </is>
    </nc>
  </rcc>
  <rcc rId="3969" sId="1" odxf="1" dxf="1">
    <nc r="C184" t="inlineStr">
      <is>
        <t>Х</t>
      </is>
    </nc>
    <odxf>
      <font>
        <b val="0"/>
        <sz val="13"/>
        <name val="PT Astra Serif"/>
        <scheme val="none"/>
      </font>
      <fill>
        <patternFill>
          <bgColor theme="0"/>
        </patternFill>
      </fill>
      <border outline="0">
        <left/>
        <right/>
        <top/>
        <bottom/>
      </border>
    </odxf>
    <ndxf>
      <font>
        <b/>
        <sz val="13"/>
        <name val="PT Astra Serif"/>
        <scheme val="none"/>
      </font>
      <fill>
        <patternFill>
          <bgColor theme="6" tint="0.59999389629810485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70" sId="1" odxf="1" dxf="1">
    <nc r="D184" t="inlineStr">
      <is>
        <t>Х</t>
      </is>
    </nc>
    <odxf>
      <font>
        <b val="0"/>
        <sz val="13"/>
        <name val="PT Astra Serif"/>
        <scheme val="none"/>
      </font>
      <fill>
        <patternFill>
          <bgColor theme="0"/>
        </patternFill>
      </fill>
      <alignment wrapText="1" readingOrder="0"/>
      <border outline="0">
        <left/>
        <right/>
        <top/>
        <bottom/>
      </border>
    </odxf>
    <ndxf>
      <font>
        <b/>
        <sz val="13"/>
        <name val="PT Astra Serif"/>
        <scheme val="none"/>
      </font>
      <fill>
        <patternFill>
          <bgColor theme="6" tint="0.59999389629810485"/>
        </patternFill>
      </fill>
      <alignment wrapText="0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71" sId="1" odxf="1" dxf="1">
    <nc r="E184" t="inlineStr">
      <is>
        <t>Х</t>
      </is>
    </nc>
    <odxf>
      <font>
        <b val="0"/>
        <sz val="13"/>
        <name val="PT Astra Serif"/>
        <scheme val="none"/>
      </font>
      <numFmt numFmtId="0" formatCode="General"/>
      <fill>
        <patternFill>
          <bgColor theme="0"/>
        </patternFill>
      </fill>
      <border outline="0">
        <left/>
        <right/>
        <top/>
        <bottom/>
      </border>
    </odxf>
    <ndxf>
      <font>
        <b/>
        <sz val="13"/>
        <name val="PT Astra Serif"/>
        <scheme val="none"/>
      </font>
      <numFmt numFmtId="4" formatCode="#,##0.00"/>
      <fill>
        <patternFill>
          <bgColor theme="6" tint="0.59999389629810485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rc rId="3972" sId="1" ref="A185:XFD185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rc rId="3973" sId="1" ref="A186:XFD186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fmt sheetId="1" sqref="B185:E186">
    <dxf>
      <fill>
        <patternFill patternType="none">
          <bgColor auto="1"/>
        </patternFill>
      </fill>
    </dxf>
  </rfmt>
  <rrc rId="3974" sId="1" ref="A186:XFD186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3975" sId="1">
    <oc r="F179">
      <f>G179+H179+I179</f>
    </oc>
    <nc r="F179">
      <f>G179+H179+I179</f>
    </nc>
  </rcc>
  <rfmt sheetId="1" sqref="A184:A187" start="0" length="0">
    <dxf>
      <border>
        <left style="thin">
          <color indexed="64"/>
        </left>
      </border>
    </dxf>
  </rfmt>
  <rfmt sheetId="1" sqref="V184:V187" start="0" length="0">
    <dxf>
      <border>
        <right style="thin">
          <color indexed="64"/>
        </right>
      </border>
    </dxf>
  </rfmt>
  <rfmt sheetId="1" sqref="A187:V187" start="0" length="0">
    <dxf>
      <border>
        <bottom style="thin">
          <color indexed="64"/>
        </bottom>
      </border>
    </dxf>
  </rfmt>
  <rfmt sheetId="1" sqref="A184:V18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" sqref="A184:V184">
    <dxf>
      <fill>
        <patternFill>
          <bgColor theme="6" tint="0.59999389629810485"/>
        </patternFill>
      </fill>
    </dxf>
  </rfmt>
  <rcc rId="3976" sId="1">
    <nc r="A185" t="inlineStr">
      <is>
        <t>12.1</t>
      </is>
    </nc>
  </rcc>
  <rcc rId="3977" sId="1">
    <nc r="C187" t="inlineStr">
      <is>
        <t>804</t>
      </is>
    </nc>
  </rcc>
  <rcc rId="3978" sId="1">
    <nc r="D187" t="inlineStr">
      <is>
        <t>Администрация Томской области</t>
      </is>
    </nc>
  </rcc>
  <rfmt sheetId="1" sqref="C187:D187" start="0" length="2147483647">
    <dxf>
      <font>
        <b val="0"/>
      </font>
    </dxf>
  </rfmt>
  <rcc rId="3979" sId="1" xfDxf="1" dxf="1">
    <nc r="E187" t="inlineStr">
      <is>
        <t>03WJ153320</t>
      </is>
    </nc>
    <ndxf>
      <font>
        <b/>
        <sz val="13"/>
        <name val="PT Astra Serif"/>
        <scheme val="none"/>
      </font>
      <numFmt numFmtId="4" formatCode="#,##0.0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E187" start="0" length="2147483647">
    <dxf>
      <font>
        <b val="0"/>
      </font>
    </dxf>
  </rfmt>
  <rcc rId="3980" sId="1">
    <nc r="B187" t="inlineStr">
      <is>
        <t>Обеспечение поддержки реализации общественных инициатив, направленных на развитие туристической инфраструктуры</t>
      </is>
    </nc>
  </rcc>
  <rfmt sheetId="1" sqref="B187" start="0" length="2147483647">
    <dxf>
      <font>
        <b val="0"/>
      </font>
    </dxf>
  </rfmt>
  <rcc rId="3981" sId="1" odxf="1" dxf="1">
    <nc r="B186" t="inlineStr">
      <is>
        <t>из них</t>
      </is>
    </nc>
    <odxf>
      <font>
        <b/>
        <sz val="13"/>
        <name val="PT Astra Serif"/>
        <scheme val="none"/>
      </font>
    </odxf>
    <ndxf>
      <font>
        <b val="0"/>
        <sz val="13"/>
        <name val="PT Astra Serif"/>
        <scheme val="none"/>
      </font>
    </ndxf>
  </rcc>
  <rfmt sheetId="1" sqref="B185" start="0" length="0">
    <dxf>
      <fill>
        <patternFill patternType="solid">
          <bgColor theme="0"/>
        </patternFill>
      </fill>
    </dxf>
  </rfmt>
  <rfmt sheetId="1" sqref="B185" start="0" length="2147483647">
    <dxf>
      <font>
        <b val="0"/>
      </font>
    </dxf>
  </rfmt>
  <rcc rId="3982" sId="1">
    <nc r="B185" t="inlineStr">
      <is>
        <t>Региональный проект "Развитие туристической инфраструктуры"</t>
      </is>
    </nc>
  </rcc>
  <rcc rId="3983" sId="1" odxf="1" dxf="1">
    <nc r="C185" t="inlineStr">
      <is>
        <t>Х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984" sId="1" odxf="1" dxf="1">
    <nc r="D185" t="inlineStr">
      <is>
        <t>Х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985" sId="1" odxf="1" dxf="1">
    <nc r="E185" t="inlineStr">
      <is>
        <t>Х</t>
      </is>
    </nc>
    <odxf>
      <numFmt numFmtId="4" formatCode="#,##0.00"/>
      <fill>
        <patternFill patternType="none">
          <bgColor indexed="65"/>
        </patternFill>
      </fill>
    </odxf>
    <ndxf>
      <numFmt numFmtId="0" formatCode="General"/>
      <fill>
        <patternFill patternType="solid">
          <bgColor theme="0"/>
        </patternFill>
      </fill>
    </ndxf>
  </rcc>
  <rcc rId="3986" sId="1">
    <oc r="F180">
      <f>G180+H180+I180</f>
    </oc>
    <nc r="F180">
      <f>G180+H180+I180</f>
    </nc>
  </rcc>
  <rcc rId="3987" sId="1">
    <oc r="G180">
      <f>SUM(G182:G183)</f>
    </oc>
    <nc r="G180">
      <f>SUM(G182:G183)</f>
    </nc>
  </rcc>
  <rcc rId="3988" sId="1">
    <oc r="J179">
      <f>K179+L179+M179</f>
    </oc>
    <nc r="J179">
      <f>K179+L179+M179</f>
    </nc>
  </rcc>
  <rcc rId="3989" sId="1">
    <oc r="J180">
      <f>K180+L180+M180</f>
    </oc>
    <nc r="J180">
      <f>K180+L180+M180</f>
    </nc>
  </rcc>
  <rcv guid="{BABD61A3-6A51-407B-8C81-60ED34B253AA}" action="delete"/>
  <rdn rId="0" localSheetId="1" customView="1" name="Z_BABD61A3_6A51_407B_8C81_60ED34B253AA_.wvu.PrintArea" hidden="1" oldHidden="1">
    <formula>Лист1!$A$5:$V$189</formula>
    <oldFormula>Лист1!$A$5:$V$189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Лист1!$E$15:$E$189</formula>
    <oldFormula>Лист1!$E$15:$E$189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21.xml><?xml version="1.0" encoding="utf-8"?>
<revisions xmlns="http://schemas.openxmlformats.org/spreadsheetml/2006/main" xmlns:r="http://schemas.openxmlformats.org/officeDocument/2006/relationships">
  <rcc rId="3360" sId="1" numFmtId="4">
    <nc r="L30">
      <v>48673.8</v>
    </nc>
  </rcc>
  <rcc rId="3361" sId="1" numFmtId="4">
    <oc r="H98">
      <v>2101223.7999999998</v>
    </oc>
    <nc r="H98">
      <v>3947280.79</v>
    </nc>
  </rcc>
  <rcc rId="3362" sId="1" numFmtId="4">
    <nc r="L119">
      <v>49286.42</v>
    </nc>
  </rcc>
  <rcc rId="3363" sId="1" numFmtId="4">
    <nc r="L121">
      <v>268772.77</v>
    </nc>
  </rcc>
  <rcc rId="3364" sId="1">
    <oc r="H117">
      <f>SUM(H119:H121)</f>
    </oc>
    <nc r="H117">
      <f>SUM(H119:H121)</f>
    </nc>
  </rcc>
  <rcc rId="3365" sId="1">
    <oc r="I117">
      <f>SUM(I119:I121)</f>
    </oc>
    <nc r="I117">
      <f>SUM(I119:I121)</f>
    </nc>
  </rcc>
  <rcc rId="3366" sId="1">
    <oc r="J117">
      <f>K117+L117+M117</f>
    </oc>
    <nc r="J117">
      <f>K117+L117+M117</f>
    </nc>
  </rcc>
  <rcc rId="3367" sId="1">
    <oc r="L117">
      <f>SUM(L120:L121)</f>
    </oc>
    <nc r="L117">
      <f>SUM(L119:L121)</f>
    </nc>
  </rcc>
  <rcc rId="3368" sId="1">
    <oc r="P117">
      <f>SUM(P119:P121)</f>
    </oc>
    <nc r="P117">
      <f>SUM(P119:P121)</f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2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Лист1!$A$5:$V$190</formula>
    <oldFormula>Лист1!$A$5:$V$190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Лист1!$E$15:$E$190</formula>
    <oldFormula>Лист1!$E$15:$E$190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U1:U1048576">
    <dxf>
      <fill>
        <patternFill>
          <bgColor rgb="FFFFFF00"/>
        </patternFill>
      </fill>
    </dxf>
  </rfmt>
  <rcc rId="3384" sId="1" numFmtId="4">
    <oc r="I22">
      <v>1323</v>
    </oc>
    <nc r="I22">
      <v>1373</v>
    </nc>
  </rcc>
  <rcc rId="3385" sId="1" numFmtId="4">
    <oc r="Q22">
      <v>799</v>
    </oc>
    <nc r="Q22">
      <v>849</v>
    </nc>
  </rcc>
  <rcc rId="3386" sId="1" numFmtId="4">
    <oc r="U22">
      <v>539</v>
    </oc>
    <nc r="U22">
      <v>589</v>
    </nc>
  </rcc>
  <rcc rId="3387" sId="1" numFmtId="4">
    <oc r="I23">
      <v>622.6</v>
    </oc>
    <nc r="I23">
      <v>841.2</v>
    </nc>
  </rcc>
  <rcc rId="3388" sId="1" numFmtId="4">
    <oc r="I24">
      <v>12098.5</v>
    </oc>
    <nc r="I24">
      <v>12298.5</v>
    </nc>
  </rcc>
  <rcc rId="3389" sId="1" numFmtId="4">
    <oc r="M24">
      <v>1152.9000000000001</v>
    </oc>
    <nc r="M24">
      <v>2041.4</v>
    </nc>
  </rcc>
  <rcc rId="3390" sId="1" numFmtId="4">
    <oc r="Q24">
      <v>9878.2000000000007</v>
    </oc>
    <nc r="Q24">
      <v>9878.2999999999993</v>
    </nc>
  </rcc>
  <rcc rId="3391" sId="1" numFmtId="4">
    <oc r="I25">
      <v>238.3</v>
    </oc>
    <nc r="I25">
      <v>254.5</v>
    </nc>
  </rcc>
  <rcc rId="3392" sId="1" numFmtId="4">
    <oc r="Q25">
      <v>254.2</v>
    </oc>
    <nc r="Q25">
      <v>273</v>
    </nc>
  </rcc>
  <rcc rId="3393" sId="1" numFmtId="4">
    <oc r="U25">
      <v>85.3</v>
    </oc>
    <nc r="U25">
      <v>10.1</v>
    </nc>
  </rcc>
  <rcc rId="3394" sId="1" numFmtId="4">
    <nc r="I137">
      <v>1787.7</v>
    </nc>
  </rcc>
  <rcc rId="3395" sId="1" numFmtId="4">
    <oc r="I95">
      <v>15817.8</v>
    </oc>
    <nc r="I95">
      <v>16685.3</v>
    </nc>
  </rcc>
  <rcc rId="3396" sId="1" numFmtId="4">
    <oc r="I103">
      <v>5000</v>
    </oc>
    <nc r="I103">
      <v>6716</v>
    </nc>
  </rcc>
  <rcc rId="3397" sId="1" numFmtId="4">
    <nc r="M120">
      <v>521</v>
    </nc>
  </rcc>
  <rcc rId="3398" sId="1" numFmtId="4">
    <nc r="I110">
      <v>8156.9</v>
    </nc>
  </rcc>
  <rcc rId="3399" sId="1" numFmtId="4">
    <oc r="U23">
      <v>267.2</v>
    </oc>
    <nc r="U23">
      <v>512.1</v>
    </nc>
  </rcc>
  <rcc rId="3400" sId="1" numFmtId="4">
    <oc r="Q23">
      <v>630.6</v>
    </oc>
    <nc r="Q23">
      <v>864.6</v>
    </nc>
  </rcc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cc rId="3401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402" sId="1" numFmtId="4">
    <oc r="K83">
      <v>17.600000000000001</v>
    </oc>
    <nc r="K83">
      <v>18.3</v>
    </nc>
  </rcc>
  <rfmt sheetId="1" sqref="S1:S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c rId="3403" sId="1" numFmtId="4">
    <oc r="L83">
      <v>569.52</v>
    </oc>
    <nc r="L83">
      <v>592.9</v>
    </nc>
  </rcc>
  <rfmt sheetId="1" sqref="Y12" start="0" length="0">
    <dxf>
      <numFmt numFmtId="164" formatCode="#,##0.0"/>
    </dxf>
  </rfmt>
  <rfmt sheetId="1" sqref="Z12" start="0" length="0">
    <dxf>
      <numFmt numFmtId="164" formatCode="#,##0.0"/>
    </dxf>
  </rfmt>
  <rfmt sheetId="1" sqref="AA12" start="0" length="0">
    <dxf>
      <numFmt numFmtId="164" formatCode="#,##0.0"/>
    </dxf>
  </rfmt>
  <rfmt sheetId="1" sqref="T1:T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F13:V13">
    <dxf>
      <fill>
        <patternFill>
          <bgColor theme="6" tint="0.59999389629810485"/>
        </patternFill>
      </fill>
    </dxf>
  </rfmt>
  <rfmt sheetId="1" sqref="F35:V35">
    <dxf>
      <fill>
        <patternFill>
          <bgColor theme="6" tint="0.59999389629810485"/>
        </patternFill>
      </fill>
    </dxf>
  </rfmt>
  <rfmt sheetId="1" sqref="G58:U58">
    <dxf>
      <fill>
        <patternFill>
          <bgColor theme="6" tint="0.59999389629810485"/>
        </patternFill>
      </fill>
    </dxf>
  </rfmt>
  <rfmt sheetId="1" sqref="G84:U84">
    <dxf>
      <fill>
        <patternFill>
          <bgColor theme="6" tint="0.59999389629810485"/>
        </patternFill>
      </fill>
    </dxf>
  </rfmt>
  <rfmt sheetId="1" sqref="F91:V91">
    <dxf>
      <fill>
        <patternFill>
          <bgColor theme="6" tint="0.59999389629810485"/>
        </patternFill>
      </fill>
    </dxf>
  </rfmt>
  <rfmt sheetId="1" sqref="F104:U104">
    <dxf>
      <fill>
        <patternFill>
          <bgColor theme="6" tint="0.59999389629810485"/>
        </patternFill>
      </fill>
    </dxf>
  </rfmt>
  <rfmt sheetId="1" sqref="F116:V116">
    <dxf>
      <fill>
        <patternFill>
          <bgColor theme="6" tint="0.59999389629810485"/>
        </patternFill>
      </fill>
    </dxf>
  </rfmt>
  <rfmt sheetId="1" sqref="G132:U132">
    <dxf>
      <fill>
        <patternFill>
          <bgColor theme="6" tint="0.59999389629810485"/>
        </patternFill>
      </fill>
    </dxf>
  </rfmt>
  <rfmt sheetId="1" sqref="F154:U154">
    <dxf>
      <fill>
        <patternFill>
          <bgColor theme="6" tint="0.59999389629810485"/>
        </patternFill>
      </fill>
    </dxf>
  </rfmt>
  <rfmt sheetId="1" sqref="F170:U170">
    <dxf>
      <fill>
        <patternFill>
          <bgColor theme="6" tint="0.59999389629810485"/>
        </patternFill>
      </fill>
    </dxf>
  </rfmt>
  <rfmt sheetId="1" sqref="G176:U176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21.xml><?xml version="1.0" encoding="utf-8"?>
<revisions xmlns="http://schemas.openxmlformats.org/spreadsheetml/2006/main" xmlns:r="http://schemas.openxmlformats.org/officeDocument/2006/relationships">
  <rcc rId="4198" sId="1">
    <oc r="H184">
      <f>H185+H188</f>
    </oc>
    <nc r="H184">
      <f>H185+H188</f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cc rId="3430" sId="1" numFmtId="4">
    <oc r="K173">
      <v>3278.66</v>
    </oc>
    <nc r="K173">
      <v>4500</v>
    </nc>
  </rcc>
  <rcc rId="3431" sId="1" numFmtId="4">
    <nc r="K38">
      <v>19090.43</v>
    </nc>
  </rcc>
  <rrc rId="3432" sId="1" ref="A47:XFD47" action="insertRow">
    <undo index="2" exp="area" ref3D="1" dr="$A$151:$XFD$153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433" sId="1">
    <nc r="C47" t="inlineStr">
      <is>
        <t>821</t>
      </is>
    </nc>
  </rcc>
  <rcc rId="3434" sId="1">
    <nc r="D47" t="inlineStr">
      <is>
        <t>Департамент архитектуры и строительства Томской области</t>
      </is>
    </nc>
  </rcc>
  <rcc rId="3435" sId="1">
    <nc r="E47" t="inlineStr">
      <is>
        <t>07WN352270</t>
      </is>
    </nc>
  </rcc>
  <rcc rId="3436" sId="1">
    <nc r="B47" t="inlineStr">
      <is>
        <t>Новое строительство и реконструкция</t>
      </is>
    </nc>
  </rcc>
  <rcc rId="3437" sId="1">
    <oc r="F44">
      <f>G44+H44+I44</f>
    </oc>
    <nc r="F44">
      <f>G44+H44+I44</f>
    </nc>
  </rcc>
  <rcc rId="3438" sId="1">
    <nc r="F47">
      <f>G47+H47+I47</f>
    </nc>
  </rcc>
  <rfmt sheetId="1" sqref="K44" start="0" length="0">
    <dxf>
      <fill>
        <patternFill patternType="none">
          <bgColor indexed="65"/>
        </patternFill>
      </fill>
    </dxf>
  </rfmt>
  <rcc rId="3439" sId="1">
    <oc r="N44">
      <f>O44+P44+Q44</f>
    </oc>
    <nc r="N44">
      <f>O44+P44+Q44</f>
    </nc>
  </rcc>
  <rcc rId="3440" sId="1">
    <nc r="J46">
      <f>K46+L46+M46</f>
    </nc>
  </rcc>
  <rcc rId="3441" sId="1">
    <nc r="J47">
      <f>K47+L47+M47</f>
    </nc>
  </rcc>
  <rcc rId="3442" sId="1">
    <nc r="N47">
      <f>O47+P47+Q47</f>
    </nc>
  </rcc>
  <rcc rId="3443" sId="1">
    <nc r="R47">
      <f>S47+T47+U47</f>
    </nc>
  </rcc>
  <rcc rId="3444" sId="1">
    <oc r="S44">
      <f>SUM(S46:S46)</f>
    </oc>
    <nc r="S44">
      <f>SUM(S46:S47)</f>
    </nc>
  </rcc>
  <rcc rId="3445" sId="1">
    <oc r="T44">
      <f>SUM(T46:T46)</f>
    </oc>
    <nc r="T44">
      <f>SUM(T46:T47)</f>
    </nc>
  </rcc>
  <rcc rId="3446" sId="1">
    <oc r="U44">
      <f>SUM(U46:U46)</f>
    </oc>
    <nc r="U44">
      <f>SUM(U46:U47)</f>
    </nc>
  </rcc>
  <rcc rId="3447" sId="1" numFmtId="4">
    <nc r="G47">
      <v>75337.5</v>
    </nc>
  </rcc>
  <rcc rId="3448" sId="1" numFmtId="4">
    <oc r="G58">
      <v>18596.5</v>
    </oc>
    <nc r="G58">
      <v>34252.800000000003</v>
    </nc>
  </rcc>
  <rcc rId="3449" sId="1" numFmtId="4">
    <nc r="K23">
      <v>262.60000000000002</v>
    </nc>
  </rcc>
  <rcc rId="3450" sId="1" numFmtId="4">
    <oc r="K24">
      <v>231.7</v>
    </oc>
    <nc r="K24">
      <v>8347.4</v>
    </nc>
  </rcc>
  <rcc rId="3451" sId="1" numFmtId="4">
    <nc r="K67">
      <v>59949.77</v>
    </nc>
  </rcc>
  <rcc rId="3452" sId="1" numFmtId="4">
    <oc r="K74">
      <v>2000</v>
    </oc>
    <nc r="K74">
      <v>4500</v>
    </nc>
  </rcc>
  <rcc rId="3453" sId="1" numFmtId="4">
    <oc r="G77">
      <v>1094.4000000000001</v>
    </oc>
    <nc r="G77">
      <v>864.2</v>
    </nc>
  </rcc>
  <rcc rId="3454" sId="1" numFmtId="4">
    <nc r="K81">
      <v>1416.6</v>
    </nc>
  </rcc>
  <rcc rId="3455" sId="1" numFmtId="4">
    <oc r="K84">
      <v>18.3</v>
    </oc>
    <nc r="K84">
      <v>290.05</v>
    </nc>
  </rcc>
  <rcc rId="3456" sId="1" numFmtId="4">
    <oc r="G137">
      <v>6626</v>
    </oc>
    <nc r="G137">
      <v>5576.6</v>
    </nc>
  </rcc>
  <rcc rId="3457" sId="1" numFmtId="4">
    <oc r="G139">
      <v>5641.7</v>
    </oc>
    <nc r="G139">
      <v>7865.07</v>
    </nc>
  </rcc>
  <rrc rId="3458" sId="1" ref="A140:XFD140" action="insertRow">
    <undo index="2" exp="area" ref3D="1" dr="$A$152:$XFD$154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459" sId="1">
    <nc r="F140">
      <f>G140+H140+I140</f>
    </nc>
  </rcc>
  <rcc rId="3460" sId="1">
    <nc r="J139">
      <f>K139+L139+M139</f>
    </nc>
  </rcc>
  <rcc rId="3461" sId="1">
    <nc r="J140">
      <f>K140+L140+M140</f>
    </nc>
  </rcc>
  <rcc rId="3462" sId="1">
    <nc r="N140">
      <f>O140+P140+Q140</f>
    </nc>
  </rcc>
  <rcc rId="3463" sId="1">
    <nc r="R140">
      <f>S140+T140+U140</f>
    </nc>
  </rcc>
  <rcc rId="3464" sId="1">
    <nc r="V139">
      <f>J139/F139</f>
    </nc>
  </rcc>
  <rcc rId="3465" sId="1">
    <nc r="V140">
      <f>J140/F140</f>
    </nc>
  </rcc>
  <rcc rId="3466" sId="1">
    <nc r="V136">
      <f>J136/F136</f>
    </nc>
  </rcc>
  <rcc rId="3467" sId="1">
    <nc r="V129">
      <f>J129/F129</f>
    </nc>
  </rcc>
  <rfmt sheetId="1" sqref="V124" start="0" length="0">
    <dxf>
      <font>
        <b/>
        <sz val="14"/>
        <name val="PT Astra Serif"/>
        <scheme val="none"/>
      </font>
      <fill>
        <patternFill patternType="none">
          <bgColor indexed="65"/>
        </patternFill>
      </fill>
    </dxf>
  </rfmt>
  <rcc rId="3468" sId="1" odxf="1" dxf="1">
    <nc r="V125">
      <f>J125/F125</f>
    </nc>
    <odxf>
      <font>
        <b val="0"/>
        <sz val="14"/>
        <name val="PT Astra Serif"/>
        <scheme val="none"/>
      </font>
      <fill>
        <patternFill patternType="solid">
          <bgColor theme="0"/>
        </patternFill>
      </fill>
    </odxf>
    <ndxf>
      <font>
        <b/>
        <sz val="14"/>
        <name val="PT Astra Serif"/>
        <scheme val="none"/>
      </font>
      <fill>
        <patternFill patternType="none">
          <bgColor indexed="65"/>
        </patternFill>
      </fill>
    </ndxf>
  </rcc>
  <rfmt sheetId="1" sqref="V119" start="0" length="0">
    <dxf>
      <fill>
        <patternFill patternType="none">
          <bgColor indexed="65"/>
        </patternFill>
      </fill>
    </dxf>
  </rfmt>
  <rcc rId="3469" sId="1" odxf="1" dxf="1">
    <nc r="V120">
      <f>J120/F120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70" sId="1">
    <nc r="V143">
      <f>J143/F143</f>
    </nc>
  </rcc>
  <rcc rId="3471" sId="1">
    <nc r="V144">
      <f>J144/F144</f>
    </nc>
  </rcc>
  <rcc rId="3472" sId="1">
    <oc r="V145">
      <f>J145/F145</f>
    </oc>
    <nc r="V145">
      <f>J145/F145</f>
    </nc>
  </rcc>
  <rcc rId="3473" sId="1">
    <nc r="V146">
      <f>J146/F146</f>
    </nc>
  </rcc>
  <rcc rId="3474" sId="1">
    <nc r="V182">
      <f>J182/F182</f>
    </nc>
  </rcc>
  <rcc rId="3475" sId="1">
    <nc r="E140" t="inlineStr">
      <is>
        <t>10WA155191</t>
      </is>
    </nc>
  </rcc>
  <rcc rId="3476" sId="1">
    <nc r="C140" t="inlineStr">
      <is>
        <t>821</t>
      </is>
    </nc>
  </rcc>
  <rcc rId="3477" sId="1">
    <nc r="D140" t="inlineStr">
      <is>
        <t>Департамент архитектуры и строительства Томской области</t>
      </is>
    </nc>
  </rcc>
  <rcc rId="3478" sId="1">
    <nc r="B140" t="inlineStr">
      <is>
        <t>Капитальный ремонт объектов недвижимого имущества в сфере культуры</t>
      </is>
    </nc>
  </rcc>
  <rcc rId="3479" sId="1" numFmtId="4">
    <nc r="G140">
      <v>105.86</v>
    </nc>
  </rcc>
  <rcc rId="3480" sId="1">
    <oc r="G134">
      <f>SUM(G136:G147)</f>
    </oc>
    <nc r="G134">
      <f>SUM(G136:G147)</f>
    </nc>
  </rcc>
  <rcc rId="3481" sId="1" numFmtId="4">
    <oc r="G145">
      <v>1727.9</v>
    </oc>
    <nc r="G145">
      <v>1015.36</v>
    </nc>
  </rcc>
  <rcc rId="3482" sId="1" numFmtId="4">
    <oc r="G147">
      <v>5000</v>
    </oc>
    <nc r="G147">
      <v>10000</v>
    </nc>
  </rcc>
  <rcc rId="3483" sId="1" numFmtId="4">
    <oc r="G152">
      <v>1000</v>
    </oc>
    <nc r="G152">
      <v>3000</v>
    </nc>
  </rcc>
  <rcc rId="3484" sId="1" numFmtId="4">
    <oc r="K30">
      <v>7273.1</v>
    </oc>
    <nc r="K30">
      <v>13643.6</v>
    </nc>
  </rcc>
  <rcc rId="3485" sId="1" numFmtId="4">
    <oc r="K31">
      <v>46.9</v>
    </oc>
    <nc r="K31">
      <v>185.89</v>
    </nc>
  </rcc>
  <rcc rId="3486" sId="1" numFmtId="4">
    <oc r="K100">
      <v>701.2</v>
    </oc>
    <nc r="K100">
      <v>17395.68</v>
    </nc>
  </rcc>
  <rcc rId="3487" sId="1" numFmtId="4">
    <oc r="K122">
      <v>452731.75</v>
    </oc>
    <nc r="K122">
      <v>453072.24</v>
    </nc>
  </rcc>
  <rcc rId="3488" sId="1">
    <oc r="G44">
      <f>SUM(G46:G46)</f>
    </oc>
    <nc r="G44">
      <f>SUM(G46:G47)</f>
    </nc>
  </rcc>
  <rcc rId="3489" sId="1" odxf="1" dxf="1">
    <oc r="H44">
      <f>SUM(H46:H46)</f>
    </oc>
    <nc r="H44">
      <f>SUM(H46:H47)</f>
    </nc>
    <ndxf>
      <fill>
        <patternFill patternType="solid">
          <bgColor rgb="FFFFFF00"/>
        </patternFill>
      </fill>
    </ndxf>
  </rcc>
  <rcc rId="3490" sId="1" odxf="1" dxf="1">
    <oc r="I44">
      <f>SUM(I46:I46)</f>
    </oc>
    <nc r="I44">
      <f>SUM(I46:I47)</f>
    </nc>
    <ndxf>
      <fill>
        <patternFill patternType="solid">
          <bgColor rgb="FFFFFF00"/>
        </patternFill>
      </fill>
    </ndxf>
  </rcc>
  <rcc rId="3491" sId="1" odxf="1" dxf="1">
    <oc r="J44">
      <f>K44+L44+M44</f>
    </oc>
    <nc r="J44">
      <f>SUM(J46:J47)</f>
    </nc>
    <ndxf>
      <fill>
        <patternFill patternType="solid">
          <bgColor rgb="FFFFFF00"/>
        </patternFill>
      </fill>
    </ndxf>
  </rcc>
  <rcc rId="3492" sId="1" odxf="1" dxf="1">
    <oc r="K44">
      <f>SUM(K46:K46)</f>
    </oc>
    <nc r="K44">
      <f>SUM(K46:K47)</f>
    </nc>
    <ndxf>
      <fill>
        <patternFill patternType="solid">
          <bgColor rgb="FFFFFF00"/>
        </patternFill>
      </fill>
    </ndxf>
  </rcc>
  <rcc rId="3493" sId="1" odxf="1" dxf="1">
    <oc r="L44">
      <f>SUM(L46:L46)</f>
    </oc>
    <nc r="L44">
      <f>SUM(L46:L47)</f>
    </nc>
    <ndxf>
      <fill>
        <patternFill patternType="solid">
          <bgColor rgb="FFFFFF00"/>
        </patternFill>
      </fill>
    </ndxf>
  </rcc>
  <rcc rId="3494" sId="1" odxf="1" dxf="1">
    <oc r="M44">
      <f>SUM(M46:M46)</f>
    </oc>
    <nc r="M44">
      <f>SUM(M46:M47)</f>
    </nc>
    <ndxf>
      <fill>
        <patternFill patternType="solid">
          <bgColor rgb="FFFFFF00"/>
        </patternFill>
      </fill>
    </ndxf>
  </rcc>
  <rcc rId="3495" sId="1">
    <oc r="O44">
      <f>SUM(O46:O46)</f>
    </oc>
    <nc r="O44">
      <f>SUM(O46:O47)</f>
    </nc>
  </rcc>
  <rcc rId="3496" sId="1">
    <oc r="P44">
      <f>SUM(P46:P46)</f>
    </oc>
    <nc r="P44">
      <f>SUM(P46:P47)</f>
    </nc>
  </rcc>
  <rcc rId="3497" sId="1">
    <oc r="Q44">
      <f>SUM(Q46:Q46)</f>
    </oc>
    <nc r="Q44">
      <f>SUM(Q46:Q47)</f>
    </nc>
  </rcc>
  <rcc rId="3498" sId="1" numFmtId="4">
    <oc r="G53">
      <v>6204.3</v>
    </oc>
    <nc r="G53">
      <v>9553.09</v>
    </nc>
  </rcc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cc rId="3499" sId="1" numFmtId="4">
    <nc r="L175">
      <v>19555.8</v>
    </nc>
  </rcc>
  <rcc rId="3500" sId="1" numFmtId="4">
    <nc r="L38">
      <v>13909.57</v>
    </nc>
  </rcc>
  <rcc rId="3501" sId="1" numFmtId="4">
    <oc r="L84">
      <v>592.9</v>
    </oc>
    <nc r="L84">
      <v>9378.08</v>
    </nc>
  </rcc>
  <rcc rId="3502" sId="1" numFmtId="4">
    <oc r="L30">
      <v>48673.8</v>
    </oc>
    <nc r="L30">
      <v>91307.14</v>
    </nc>
  </rcc>
  <rcc rId="3503" sId="1" numFmtId="4">
    <oc r="L120">
      <v>49286.42</v>
    </oc>
    <nc r="L120">
      <v>91316.22</v>
    </nc>
  </rcc>
  <rcc rId="3504" sId="1" numFmtId="4">
    <oc r="L122">
      <v>268772.77</v>
    </oc>
    <nc r="L122">
      <v>279781.74</v>
    </nc>
  </rcc>
  <rcc rId="3505" sId="1">
    <oc r="G97">
      <f>SUM(G99:G100)</f>
    </oc>
    <nc r="G97">
      <f>SUM(G99:G100)</f>
    </nc>
  </rcc>
  <rcc rId="3506" sId="1" odxf="1" dxf="1">
    <oc r="H97">
      <f>SUM(H99:H100)</f>
    </oc>
    <nc r="H97">
      <f>SUM(H99:H100)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507" sId="1" numFmtId="4">
    <oc r="I97">
      <v>92983.4</v>
    </oc>
    <nc r="I97">
      <f>SUM(I99:I100)</f>
    </nc>
  </rcc>
  <rcc rId="3508" sId="1">
    <oc r="J97">
      <f>K97+L97+M97</f>
    </oc>
    <nc r="J97">
      <f>K97+L97+M97</f>
    </nc>
  </rcc>
  <rcc rId="3509" sId="1">
    <oc r="K97">
      <f>SUM(K100:K100)</f>
    </oc>
    <nc r="K97">
      <f>SUM(K99:K100)</f>
    </nc>
  </rcc>
  <rcc rId="3510" sId="1" odxf="1" dxf="1">
    <oc r="L97">
      <f>SUM(L100:L100)</f>
    </oc>
    <nc r="L97">
      <f>SUM(L99:L100)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511" sId="1">
    <oc r="M97">
      <f>SUM(M100:M100)</f>
    </oc>
    <nc r="M97">
      <f>SUM(M99:M100)</f>
    </nc>
  </rcc>
  <rcc rId="3512" sId="1">
    <oc r="N92">
      <f>O92+P92+Q92</f>
    </oc>
    <nc r="N92">
      <f>O92+P92+Q92</f>
    </nc>
  </rcc>
  <rcc rId="3513" sId="1">
    <oc r="J92">
      <f>K92+L92+M92</f>
    </oc>
    <nc r="J92">
      <f>K92+L92+M92</f>
    </nc>
  </rcc>
  <rcc rId="3514" sId="1">
    <oc r="L92">
      <f>L93</f>
    </oc>
    <nc r="L92">
      <f>L93+L97+L101</f>
    </nc>
  </rcc>
  <rcc rId="3515" sId="1" odxf="1" dxf="1">
    <oc r="M92">
      <f>M93</f>
    </oc>
    <nc r="M92">
      <f>M93+M97+M101</f>
    </nc>
    <ndxf>
      <fill>
        <patternFill>
          <bgColor rgb="FFFFFF00"/>
        </patternFill>
      </fill>
    </ndxf>
  </rcc>
  <rcc rId="3516" sId="1" numFmtId="4">
    <nc r="L99">
      <v>446424.7</v>
    </nc>
  </rcc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Лист1!$A$5:$V$184</formula>
    <oldFormula>Лист1!$A$5:$V$184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Лист1!$E$15:$E$184</formula>
    <oldFormula>Лист1!$E$15:$E$184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21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theme="6" tint="0.59999389629810485"/>
        </patternFill>
      </fill>
    </dxf>
  </rfmt>
  <rfmt sheetId="1" sqref="M1:M1048576">
    <dxf>
      <fill>
        <patternFill>
          <bgColor theme="6" tint="0.59999389629810485"/>
        </patternFill>
      </fill>
    </dxf>
  </rfmt>
  <rfmt sheetId="1" sqref="Q1:Q1048576">
    <dxf>
      <fill>
        <patternFill>
          <bgColor theme="6" tint="0.59999389629810485"/>
        </patternFill>
      </fill>
    </dxf>
  </rfmt>
  <rfmt sheetId="1" sqref="U1:U1048576">
    <dxf>
      <fill>
        <patternFill>
          <bgColor theme="6" tint="0.59999389629810485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F13:U13">
    <dxf>
      <fill>
        <patternFill>
          <bgColor theme="6" tint="0.59999389629810485"/>
        </patternFill>
      </fill>
    </dxf>
  </rfmt>
  <rfmt sheetId="1" sqref="G35:V35">
    <dxf>
      <fill>
        <patternFill>
          <bgColor theme="6" tint="0.59999389629810485"/>
        </patternFill>
      </fill>
    </dxf>
  </rfmt>
  <rfmt sheetId="1" sqref="J44">
    <dxf>
      <fill>
        <patternFill patternType="none">
          <bgColor auto="1"/>
        </patternFill>
      </fill>
    </dxf>
  </rfmt>
  <rfmt sheetId="1" sqref="G59:U59">
    <dxf>
      <fill>
        <patternFill>
          <bgColor theme="6" tint="0.59999389629810485"/>
        </patternFill>
      </fill>
    </dxf>
  </rfmt>
  <rfmt sheetId="1" sqref="G86:U86">
    <dxf>
      <fill>
        <patternFill>
          <bgColor theme="6" tint="0.59999389629810485"/>
        </patternFill>
      </fill>
    </dxf>
  </rfmt>
  <rfmt sheetId="1" sqref="G93:U93">
    <dxf>
      <fill>
        <patternFill>
          <bgColor theme="6" tint="0.59999389629810485"/>
        </patternFill>
      </fill>
    </dxf>
  </rfmt>
  <rfmt sheetId="1" sqref="G106:U106">
    <dxf>
      <fill>
        <patternFill>
          <bgColor theme="6" tint="0.59999389629810485"/>
        </patternFill>
      </fill>
    </dxf>
  </rfmt>
  <rfmt sheetId="1" sqref="G118:V118">
    <dxf>
      <fill>
        <patternFill>
          <bgColor theme="6" tint="0.59999389629810485"/>
        </patternFill>
      </fill>
    </dxf>
  </rfmt>
  <rfmt sheetId="1" sqref="G134:U134">
    <dxf>
      <fill>
        <patternFill>
          <bgColor theme="6" tint="0.59999389629810485"/>
        </patternFill>
      </fill>
    </dxf>
  </rfmt>
  <rfmt sheetId="1" sqref="G157:U157">
    <dxf>
      <fill>
        <patternFill>
          <bgColor theme="6" tint="0.59999389629810485"/>
        </patternFill>
      </fill>
    </dxf>
  </rfmt>
  <rfmt sheetId="1" sqref="F173:V173">
    <dxf>
      <fill>
        <patternFill>
          <bgColor theme="6" tint="0.59999389629810485"/>
        </patternFill>
      </fill>
    </dxf>
  </rfmt>
  <rfmt sheetId="1" sqref="F179:V179">
    <dxf>
      <fill>
        <patternFill>
          <bgColor theme="6" tint="0.59999389629810485"/>
        </patternFill>
      </fill>
    </dxf>
  </rfmt>
  <rcc rId="3585" sId="1">
    <oc r="S3" t="inlineStr">
      <is>
        <t>от     .09.2022 №50-02/18-</t>
      </is>
    </oc>
    <nc r="S3" t="inlineStr">
      <is>
        <t>от     .03.2023 №50-02/18-</t>
      </is>
    </nc>
  </rcc>
  <rfmt sheetId="1" sqref="L100" start="0" length="2147483647">
    <dxf>
      <font>
        <b val="0"/>
      </font>
    </dxf>
  </rfmt>
  <rcc rId="3586" sId="1">
    <oc r="X11">
      <v>17600413.52</v>
    </oc>
    <nc r="X11"/>
  </rcc>
  <rcc rId="3587" sId="1">
    <oc r="Y11">
      <v>1534327.56</v>
    </oc>
    <nc r="Y11"/>
  </rcc>
  <rcc rId="3588" sId="1">
    <oc r="Z11">
      <v>13105615.77</v>
    </oc>
    <nc r="Z11"/>
  </rcc>
  <rcc rId="3589" sId="1">
    <oc r="AA11">
      <v>6768267.4000000004</v>
    </oc>
    <nc r="AA11"/>
  </rcc>
  <rcc rId="3590" sId="1">
    <oc r="X12">
      <f>G12+H12</f>
    </oc>
    <nc r="X12"/>
  </rcc>
  <rcc rId="3591" sId="1">
    <oc r="Y12">
      <f>K12+L12</f>
    </oc>
    <nc r="Y12"/>
  </rcc>
  <rcc rId="3592" sId="1">
    <oc r="Z12">
      <f>O12+P12</f>
    </oc>
    <nc r="Z12"/>
  </rcc>
  <rcc rId="3593" sId="1">
    <oc r="AA12">
      <f>S12+T12</f>
    </oc>
    <nc r="AA12"/>
  </rcc>
  <rcc rId="3594" sId="1">
    <oc r="X13">
      <f>X11-X12</f>
    </oc>
    <nc r="X13"/>
  </rcc>
  <rcc rId="3595" sId="1">
    <oc r="Y13">
      <f>Y11-Y12</f>
    </oc>
    <nc r="Y13"/>
  </rcc>
  <rcc rId="3596" sId="1">
    <oc r="Z13">
      <f>Z11-Z12</f>
    </oc>
    <nc r="Z13"/>
  </rcc>
  <rcc rId="3597" sId="1">
    <oc r="AA13">
      <f>AA11-AA12</f>
    </oc>
    <nc r="AA13"/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21.xml><?xml version="1.0" encoding="utf-8"?>
<revisions xmlns="http://schemas.openxmlformats.org/spreadsheetml/2006/main" xmlns:r="http://schemas.openxmlformats.org/officeDocument/2006/relationships">
  <rcc rId="3856" sId="1">
    <oc r="X11">
      <v>17761903.469999999</v>
    </oc>
    <nc r="X11"/>
  </rcc>
  <rcc rId="3857" sId="1">
    <oc r="Y11">
      <v>1828574.96</v>
    </oc>
    <nc r="Y11"/>
  </rcc>
  <rcc rId="3858" sId="1">
    <oc r="Z11">
      <v>13105615.73</v>
    </oc>
    <nc r="Z11"/>
  </rcc>
  <rcc rId="3859" sId="1">
    <oc r="AA11">
      <v>6768267.4000000004</v>
    </oc>
    <nc r="AA11"/>
  </rcc>
  <rcc rId="3860" sId="1">
    <oc r="X12">
      <f>G12+H12</f>
    </oc>
    <nc r="X12"/>
  </rcc>
  <rcc rId="3861" sId="1">
    <oc r="Y12">
      <f>K12+L12</f>
    </oc>
    <nc r="Y12"/>
  </rcc>
  <rcc rId="3862" sId="1">
    <oc r="Z12">
      <f>O12+P12</f>
    </oc>
    <nc r="Z12"/>
  </rcc>
  <rcc rId="3863" sId="1">
    <oc r="AA12">
      <f>S12+T12</f>
    </oc>
    <nc r="AA12"/>
  </rcc>
  <rcc rId="3864" sId="1">
    <oc r="X13">
      <f>X12-X11</f>
    </oc>
    <nc r="X13"/>
  </rcc>
  <rcc rId="3865" sId="1">
    <oc r="Y13">
      <f>Y12-Y11</f>
    </oc>
    <nc r="Y13"/>
  </rcc>
  <rcc rId="3866" sId="1">
    <oc r="Z13">
      <f>Z12-Z11</f>
    </oc>
    <nc r="Z13"/>
  </rcc>
  <rcc rId="3867" sId="1">
    <oc r="AA13">
      <f>AA12-AA11</f>
    </oc>
    <nc r="AA13"/>
  </rcc>
  <rfmt sheetId="1" sqref="F13:U13">
    <dxf>
      <fill>
        <patternFill>
          <bgColor theme="6" tint="0.59999389629810485"/>
        </patternFill>
      </fill>
    </dxf>
  </rfmt>
  <rfmt sheetId="1" sqref="F35:V35">
    <dxf>
      <fill>
        <patternFill>
          <bgColor theme="6" tint="0.59999389629810485"/>
        </patternFill>
      </fill>
    </dxf>
  </rfmt>
  <rfmt sheetId="1" sqref="G59:V59">
    <dxf>
      <fill>
        <patternFill>
          <bgColor theme="6" tint="0.59999389629810485"/>
        </patternFill>
      </fill>
    </dxf>
  </rfmt>
  <rfmt sheetId="1" sqref="G86:V86">
    <dxf>
      <fill>
        <patternFill>
          <bgColor theme="6" tint="0.59999389629810485"/>
        </patternFill>
      </fill>
    </dxf>
  </rfmt>
  <rfmt sheetId="1" sqref="F93:V93">
    <dxf>
      <fill>
        <patternFill>
          <bgColor theme="6" tint="0.59999389629810485"/>
        </patternFill>
      </fill>
    </dxf>
  </rfmt>
  <rcc rId="3868" sId="1">
    <oc r="V103">
      <f>J103/F103</f>
    </oc>
    <nc r="V103"/>
  </rcc>
  <rfmt sheetId="1" sqref="G106:V106">
    <dxf>
      <fill>
        <patternFill>
          <bgColor theme="6" tint="0.59999389629810485"/>
        </patternFill>
      </fill>
    </dxf>
  </rfmt>
  <rfmt sheetId="1" sqref="G118:V118">
    <dxf>
      <fill>
        <patternFill>
          <bgColor theme="6" tint="0.59999389629810485"/>
        </patternFill>
      </fill>
    </dxf>
  </rfmt>
  <rfmt sheetId="1" sqref="G134:V134">
    <dxf>
      <fill>
        <patternFill>
          <bgColor theme="6" tint="0.59999389629810485"/>
        </patternFill>
      </fill>
    </dxf>
  </rfmt>
  <rfmt sheetId="1" sqref="G157:V157">
    <dxf>
      <fill>
        <patternFill>
          <bgColor theme="6" tint="0.59999389629810485"/>
        </patternFill>
      </fill>
    </dxf>
  </rfmt>
  <rfmt sheetId="1" sqref="F173:V173">
    <dxf>
      <fill>
        <patternFill>
          <bgColor theme="6" tint="0.59999389629810485"/>
        </patternFill>
      </fill>
    </dxf>
  </rfmt>
  <rfmt sheetId="1" sqref="F179:V179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c rId="3653" sId="1">
    <nc r="V17">
      <f>J17/F17</f>
    </nc>
  </rcc>
  <rcc rId="3654" sId="1">
    <nc r="V18">
      <f>J18/F18</f>
    </nc>
  </rcc>
  <rcc rId="3655" sId="1">
    <nc r="V19">
      <f>J19/F19</f>
    </nc>
  </rcc>
  <rcc rId="3656" sId="1">
    <nc r="V20">
      <f>J20/F20</f>
    </nc>
  </rcc>
  <rcc rId="3657" sId="1" odxf="1" dxf="1">
    <oc r="V22">
      <f>J22/F22</f>
    </oc>
    <nc r="V22">
      <f>J22/F22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58" sId="1" odxf="1" dxf="1">
    <oc r="V23">
      <f>J23/F23</f>
    </oc>
    <nc r="V23">
      <f>J23/F23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59" sId="1" odxf="1" dxf="1">
    <oc r="V24">
      <f>J24/F24</f>
    </oc>
    <nc r="V24">
      <f>J24/F24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0" sId="1" odxf="1" dxf="1">
    <oc r="V25">
      <f>J25/F25</f>
    </oc>
    <nc r="V25">
      <f>J25/F25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1" sId="1" odxf="1" dxf="1">
    <oc r="V26">
      <f>J26/F26</f>
    </oc>
    <nc r="V26">
      <f>J26/F26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2" sId="1" odxf="1" dxf="1">
    <oc r="V27">
      <f>J27/F27</f>
    </oc>
    <nc r="V27">
      <f>J27/F27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3" sId="1" odxf="1" dxf="1">
    <oc r="V28">
      <f>J28/F28</f>
    </oc>
    <nc r="V28">
      <f>J28/F28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29" start="0" length="0">
    <dxf>
      <fill>
        <patternFill patternType="solid">
          <bgColor theme="0"/>
        </patternFill>
      </fill>
    </dxf>
  </rfmt>
  <rcc rId="3664" sId="1" odxf="1" dxf="1">
    <oc r="V30">
      <f>J30/F30</f>
    </oc>
    <nc r="V30">
      <f>J30/F30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5" sId="1" odxf="1" dxf="1">
    <oc r="V31">
      <f>J31/F31</f>
    </oc>
    <nc r="V31">
      <f>J31/F31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6" sId="1" odxf="1" dxf="1">
    <oc r="V32">
      <f>J32/F32</f>
    </oc>
    <nc r="V32">
      <f>J32/F32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fmt sheetId="1" sqref="V33" start="0" length="0">
    <dxf>
      <font>
        <b/>
        <sz val="14"/>
        <name val="PT Astra Serif"/>
        <scheme val="none"/>
      </font>
      <fill>
        <patternFill patternType="solid">
          <bgColor theme="0"/>
        </patternFill>
      </fill>
    </dxf>
  </rfmt>
  <rcc rId="3667" sId="1" odxf="1" dxf="1">
    <nc r="V34">
      <f>J34/F34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68" sId="1" odxf="1" dxf="1">
    <oc r="V35">
      <f>J35/F35</f>
    </oc>
    <nc r="V35">
      <f>J35/F35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669" sId="1">
    <oc r="V36">
      <f>J36/F36</f>
    </oc>
    <nc r="V36">
      <f>J36/F36</f>
    </nc>
  </rcc>
  <rcc rId="3670" sId="1" odxf="1" dxf="1">
    <oc r="V38">
      <f>J38/F38</f>
    </oc>
    <nc r="V38">
      <f>J38/F38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71" sId="1" odxf="1" dxf="1">
    <oc r="V39">
      <f>J39/F39</f>
    </oc>
    <nc r="V39">
      <f>J39/F39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72" sId="1" odxf="1" dxf="1">
    <oc r="V40">
      <f>J40/F40</f>
    </oc>
    <nc r="V40">
      <f>J40/F40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41" start="0" length="0">
    <dxf>
      <fill>
        <patternFill patternType="solid">
          <bgColor theme="0"/>
        </patternFill>
      </fill>
    </dxf>
  </rfmt>
  <rcc rId="3673" sId="1" odxf="1" dxf="1">
    <oc r="V42">
      <f>J42/F42</f>
    </oc>
    <nc r="V42">
      <f>J42/F42</f>
    </nc>
    <odxf>
      <font>
        <b val="0"/>
        <sz val="14"/>
        <color auto="1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color auto="1"/>
        <name val="PT Astra Serif"/>
        <scheme val="none"/>
      </font>
      <fill>
        <patternFill patternType="solid">
          <bgColor theme="0"/>
        </patternFill>
      </fill>
    </ndxf>
  </rcc>
  <rcc rId="3674" sId="1" odxf="1" dxf="1">
    <oc r="V43">
      <f>J43/F43</f>
    </oc>
    <nc r="V43">
      <f>J43/F43</f>
    </nc>
    <odxf>
      <font>
        <b val="0"/>
        <sz val="14"/>
        <color auto="1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color auto="1"/>
        <name val="PT Astra Serif"/>
        <scheme val="none"/>
      </font>
      <fill>
        <patternFill patternType="solid">
          <bgColor theme="0"/>
        </patternFill>
      </fill>
    </ndxf>
  </rcc>
  <rcc rId="3675" sId="1" odxf="1" dxf="1">
    <oc r="V44">
      <f>J44/F44</f>
    </oc>
    <nc r="V44">
      <f>J44/F44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45" start="0" length="0">
    <dxf>
      <fill>
        <patternFill patternType="solid">
          <bgColor theme="0"/>
        </patternFill>
      </fill>
    </dxf>
  </rfmt>
  <rcc rId="3676" sId="1" odxf="1" dxf="1">
    <oc r="V46">
      <f>J46/F46</f>
    </oc>
    <nc r="V46">
      <f>J46/F46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77" sId="1" odxf="1" dxf="1">
    <nc r="V47">
      <f>J47/F47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78" sId="1" odxf="1" dxf="1">
    <oc r="V48">
      <f>J48/F48</f>
    </oc>
    <nc r="V48">
      <f>J48/F48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49" start="0" length="0">
    <dxf>
      <fill>
        <patternFill patternType="solid">
          <bgColor theme="0"/>
        </patternFill>
      </fill>
    </dxf>
  </rfmt>
  <rcc rId="3679" sId="1" odxf="1" dxf="1">
    <oc r="V50">
      <f>J50/F50</f>
    </oc>
    <nc r="V50">
      <f>J50/F50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0" sId="1" odxf="1" dxf="1">
    <oc r="V51">
      <f>J51/F51</f>
    </oc>
    <nc r="V51">
      <f>J51/F51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fmt sheetId="1" sqref="V52" start="0" length="0">
    <dxf>
      <font>
        <b/>
        <sz val="14"/>
        <name val="PT Astra Serif"/>
        <scheme val="none"/>
      </font>
      <fill>
        <patternFill patternType="solid">
          <bgColor theme="0"/>
        </patternFill>
      </fill>
    </dxf>
  </rfmt>
  <rcc rId="3681" sId="1" odxf="1" dxf="1">
    <oc r="V53">
      <f>J53/F53</f>
    </oc>
    <nc r="V53">
      <f>J53/F53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2" sId="1" odxf="1" dxf="1">
    <oc r="V54">
      <f>J54/F54</f>
    </oc>
    <nc r="V54">
      <f>J54/F54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3" sId="1" odxf="1" dxf="1">
    <oc r="V55">
      <f>J55/F55</f>
    </oc>
    <nc r="V55">
      <f>J55/F55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4" sId="1" odxf="1" dxf="1">
    <oc r="V56">
      <f>J56/F56</f>
    </oc>
    <nc r="V56">
      <f>J56/F56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5" sId="1" odxf="1" dxf="1">
    <oc r="V57">
      <f>J57/F57</f>
    </oc>
    <nc r="V57">
      <f>J57/F57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6" sId="1" odxf="1" dxf="1">
    <oc r="V58">
      <f>J58/F58</f>
    </oc>
    <nc r="V58">
      <f>J58/F58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87" sId="1" odxf="1" dxf="1">
    <oc r="V59">
      <f>J59/F59</f>
    </oc>
    <nc r="V59">
      <f>J59/F59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688" sId="1">
    <oc r="V60">
      <f>J60/F60</f>
    </oc>
    <nc r="V60">
      <f>J60/F60</f>
    </nc>
  </rcc>
  <rcc rId="3689" sId="1" odxf="1" dxf="1">
    <oc r="V62">
      <f>J62/F62</f>
    </oc>
    <nc r="V62">
      <f>J62/F62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0" sId="1" odxf="1" dxf="1">
    <nc r="V63">
      <f>J63/F63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1" sId="1" odxf="1" dxf="1">
    <nc r="V64">
      <f>J64/F64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2" sId="1" odxf="1" dxf="1">
    <nc r="V65">
      <f>J65/F65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3" sId="1" odxf="1" dxf="1">
    <oc r="V66">
      <f>J66/F66</f>
    </oc>
    <nc r="V66">
      <f>J66/F66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4" sId="1" odxf="1" dxf="1">
    <oc r="V67">
      <f>J67/F67</f>
    </oc>
    <nc r="V67">
      <f>J67/F67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5" sId="1" odxf="1" dxf="1">
    <nc r="V68">
      <f>J68/F68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6" sId="1" odxf="1" dxf="1">
    <oc r="V69">
      <f>J69/F69</f>
    </oc>
    <nc r="V69">
      <f>J69/F69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7" sId="1" odxf="1" dxf="1">
    <nc r="V70">
      <f>J70/F70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8" sId="1" odxf="1" dxf="1">
    <nc r="V71">
      <f>J71/F71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699" sId="1" odxf="1" dxf="1">
    <oc r="V72">
      <f>J72/F72</f>
    </oc>
    <nc r="V72">
      <f>J72/F72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73" start="0" length="0">
    <dxf>
      <fill>
        <patternFill patternType="solid">
          <bgColor theme="0"/>
        </patternFill>
      </fill>
    </dxf>
  </rfmt>
  <rcc rId="3700" sId="1" odxf="1" dxf="1">
    <oc r="V74">
      <f>J74/F74</f>
    </oc>
    <nc r="V74">
      <f>J74/F74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701" sId="1" odxf="1" dxf="1">
    <nc r="V75">
      <f>J75/F75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702" sId="1" odxf="1" dxf="1">
    <oc r="V76">
      <f>J76/F76</f>
    </oc>
    <nc r="V76">
      <f>J76/F76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77" start="0" length="0">
    <dxf>
      <fill>
        <patternFill patternType="solid">
          <bgColor theme="0"/>
        </patternFill>
      </fill>
    </dxf>
  </rfmt>
  <rcc rId="3703" sId="1" odxf="1" dxf="1">
    <nc r="V78">
      <f>J78/F78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04" sId="1" odxf="1" dxf="1">
    <oc r="V79">
      <f>J79/F79</f>
    </oc>
    <nc r="V79">
      <f>J79/F79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705" sId="1" odxf="1" dxf="1">
    <nc r="V80">
      <f>J80/F80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706" sId="1" odxf="1" dxf="1">
    <nc r="V81">
      <f>J81/F81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707" sId="1" odxf="1" dxf="1">
    <nc r="V82">
      <f>J82/F82</f>
    </nc>
    <odxf>
      <font>
        <b val="0"/>
        <sz val="14"/>
        <name val="PT Astra Serif"/>
        <scheme val="none"/>
      </font>
      <fill>
        <patternFill patternType="none">
          <bgColor indexed="65"/>
        </patternFill>
      </fill>
    </odxf>
    <ndxf>
      <font>
        <b/>
        <sz val="14"/>
        <name val="PT Astra Serif"/>
        <scheme val="none"/>
      </font>
      <fill>
        <patternFill patternType="solid">
          <bgColor theme="0"/>
        </patternFill>
      </fill>
    </ndxf>
  </rcc>
  <rcc rId="3708" sId="1" odxf="1" dxf="1">
    <oc r="V83">
      <f>J83/F83</f>
    </oc>
    <nc r="V83">
      <f>J83/F83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84" start="0" length="0">
    <dxf>
      <fill>
        <patternFill patternType="solid">
          <bgColor theme="0"/>
        </patternFill>
      </fill>
    </dxf>
  </rfmt>
  <rcc rId="3709" sId="1" odxf="1" dxf="1">
    <oc r="V85">
      <f>J85/F85</f>
    </oc>
    <nc r="V85">
      <f>J85/F85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10" sId="1" odxf="1" dxf="1">
    <oc r="V86">
      <f>J86/F86</f>
    </oc>
    <nc r="V86">
      <f>J86/F86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11" sId="1">
    <oc r="V87">
      <f>J87/F87</f>
    </oc>
    <nc r="V87">
      <f>J87/F87</f>
    </nc>
  </rcc>
  <rcc rId="3712" sId="1" odxf="1" dxf="1">
    <nc r="V89">
      <f>J89/F89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13" sId="1">
    <oc r="V90">
      <f>J90/F90</f>
    </oc>
    <nc r="V90">
      <f>J90/F90</f>
    </nc>
  </rcc>
  <rcc rId="3714" sId="1" odxf="1" dxf="1">
    <oc r="V92">
      <f>J92/F92</f>
    </oc>
    <nc r="V92">
      <f>J92/F92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15" sId="1" odxf="1" dxf="1">
    <oc r="V93">
      <f>J93/F93</f>
    </oc>
    <nc r="V93">
      <f>J93/F93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16" sId="1">
    <oc r="V94">
      <f>J94/F94</f>
    </oc>
    <nc r="V94">
      <f>J94/F94</f>
    </nc>
  </rcc>
  <rcc rId="3717" sId="1">
    <nc r="V96">
      <f>J96/F96</f>
    </nc>
  </rcc>
  <rcc rId="3718" sId="1" odxf="1" dxf="1">
    <oc r="V97">
      <f>J97/F97</f>
    </oc>
    <nc r="V97">
      <f>J97/F97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19" sId="1">
    <oc r="V98">
      <f>J98/F98</f>
    </oc>
    <nc r="V98">
      <f>J98/F98</f>
    </nc>
  </rcc>
  <rcc rId="3720" sId="1">
    <nc r="V100">
      <f>J100/F100</f>
    </nc>
  </rcc>
  <rcc rId="3721" sId="1" odxf="1" dxf="1">
    <oc r="V101">
      <f>J101/F101</f>
    </oc>
    <nc r="V101">
      <f>J101/F101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22" sId="1" odxf="1" dxf="1">
    <oc r="V102">
      <f>J102/F102</f>
    </oc>
    <nc r="V102">
      <f>J102/F102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23" sId="1" odxf="1" dxf="1">
    <nc r="V103">
      <f>J103/F103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24" sId="1" odxf="1" dxf="1">
    <oc r="V104">
      <f>J104/F104</f>
    </oc>
    <nc r="V104">
      <f>J104/F104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25" sId="1" odxf="1" dxf="1">
    <nc r="V105">
      <f>J105/F105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26" sId="1" odxf="1" dxf="1">
    <oc r="V106">
      <f>V107+V110</f>
    </oc>
    <nc r="V106">
      <f>J106/F106</f>
    </nc>
    <odxf>
      <numFmt numFmtId="164" formatCode="#,##0.0"/>
      <fill>
        <patternFill>
          <bgColor theme="6" tint="0.59999389629810485"/>
        </patternFill>
      </fill>
    </odxf>
    <ndxf>
      <numFmt numFmtId="165" formatCode="0.0%"/>
      <fill>
        <patternFill>
          <bgColor theme="0"/>
        </patternFill>
      </fill>
    </ndxf>
  </rcc>
  <rcc rId="3727" sId="1" odxf="1" dxf="1">
    <oc r="V107">
      <f>J107/F107</f>
    </oc>
    <nc r="V107">
      <f>J107/F107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108" start="0" length="0">
    <dxf>
      <fill>
        <patternFill patternType="solid">
          <bgColor theme="0"/>
        </patternFill>
      </fill>
    </dxf>
  </rfmt>
  <rcc rId="3728" sId="1" odxf="1" dxf="1">
    <oc r="V109">
      <f>J109/F109</f>
    </oc>
    <nc r="V109">
      <f>J109/F109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29" sId="1">
    <oc r="V110">
      <f>J110/F110</f>
    </oc>
    <nc r="V110">
      <f>J110/F110</f>
    </nc>
  </rcc>
  <rcc rId="3730" sId="1">
    <nc r="V112">
      <f>J112/F112</f>
    </nc>
  </rcc>
  <rcc rId="3731" sId="1" odxf="1" dxf="1">
    <oc r="V113">
      <f>J113/F113</f>
    </oc>
    <nc r="V113">
      <f>J113/F113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32" sId="1" odxf="1" dxf="1">
    <nc r="V114">
      <f>J114/F114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fmt sheetId="1" sqref="V115" start="0" length="0">
    <dxf>
      <font>
        <b/>
        <sz val="14"/>
        <name val="PT Astra Serif"/>
        <scheme val="none"/>
      </font>
    </dxf>
  </rfmt>
  <rcc rId="3733" sId="1" odxf="1" dxf="1">
    <nc r="V116">
      <f>J116/F116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34" sId="1" odxf="1" dxf="1">
    <nc r="V117">
      <f>J117/F117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35" sId="1" odxf="1" dxf="1">
    <oc r="V118">
      <f>J118/F118</f>
    </oc>
    <nc r="V118">
      <f>J118/F118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36" sId="1" odxf="1" dxf="1">
    <oc r="V119">
      <f>J119/F119</f>
    </oc>
    <nc r="V119">
      <f>J119/F119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120" start="0" length="0">
    <dxf>
      <fill>
        <patternFill patternType="solid">
          <bgColor theme="0"/>
        </patternFill>
      </fill>
    </dxf>
  </rfmt>
  <rcc rId="3737" sId="1" odxf="1" dxf="1">
    <oc r="V121">
      <f>J121/F121</f>
    </oc>
    <nc r="V121">
      <f>J121/F121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38" sId="1" odxf="1" dxf="1">
    <oc r="V122">
      <f>J122/F122</f>
    </oc>
    <nc r="V122">
      <f>J122/F122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39" sId="1" odxf="1" dxf="1">
    <oc r="V123">
      <f>J123/F123</f>
    </oc>
    <nc r="V123">
      <f>J123/F123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40" sId="1" odxf="1" dxf="1">
    <oc r="V124">
      <f>J124/F124</f>
    </oc>
    <nc r="V124">
      <f>J124/F124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125" start="0" length="0">
    <dxf>
      <fill>
        <patternFill patternType="solid">
          <bgColor theme="0"/>
        </patternFill>
      </fill>
    </dxf>
  </rfmt>
  <rcc rId="3741" sId="1" odxf="1" dxf="1">
    <oc r="V126">
      <f>J126/F126</f>
    </oc>
    <nc r="V126">
      <f>J126/F126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42" sId="1" odxf="1" dxf="1">
    <oc r="V127">
      <f>J127/F127</f>
    </oc>
    <nc r="V127">
      <f>J127/F127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43" sId="1">
    <oc r="V128">
      <f>J128/F128</f>
    </oc>
    <nc r="V128">
      <f>J128/F128</f>
    </nc>
  </rcc>
  <rcc rId="3744" sId="1">
    <oc r="V130">
      <f>J130/F130</f>
    </oc>
    <nc r="V130">
      <f>J130/F130</f>
    </nc>
  </rcc>
  <rcc rId="3745" sId="1" odxf="1" dxf="1">
    <oc r="V131">
      <f>J131/F131</f>
    </oc>
    <nc r="V131">
      <f>J131/F131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46" sId="1" odxf="1" dxf="1">
    <oc r="V132">
      <f>J132/F132</f>
    </oc>
    <nc r="V132">
      <f>J132/F132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47" sId="1" odxf="1" dxf="1">
    <oc r="V133">
      <f>J133/F133</f>
    </oc>
    <nc r="V133">
      <f>J133/F133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48" sId="1" odxf="1" dxf="1">
    <oc r="V134">
      <f>J134/F134</f>
    </oc>
    <nc r="V134">
      <f>J134/F134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49" sId="1">
    <oc r="V135">
      <f>J135/F135</f>
    </oc>
    <nc r="V135">
      <f>J135/F135</f>
    </nc>
  </rcc>
  <rcc rId="3750" sId="1">
    <oc r="V137">
      <f>J137/F137</f>
    </oc>
    <nc r="V137">
      <f>J137/F137</f>
    </nc>
  </rcc>
  <rcc rId="3751" sId="1" odxf="1" dxf="1">
    <oc r="V138">
      <f>J138/F138</f>
    </oc>
    <nc r="V138">
      <f>J138/F138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2" sId="1" odxf="1" dxf="1">
    <oc r="V139">
      <f>J139/F139</f>
    </oc>
    <nc r="V139">
      <f>J139/F139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3" sId="1" odxf="1" dxf="1">
    <oc r="V140">
      <f>J140/F140</f>
    </oc>
    <nc r="V140">
      <f>J140/F140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4" sId="1" odxf="1" dxf="1">
    <oc r="V141">
      <f>J141/F141</f>
    </oc>
    <nc r="V141">
      <f>J141/F141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5" sId="1" odxf="1" dxf="1">
    <oc r="V142">
      <f>J142/F142</f>
    </oc>
    <nc r="V142">
      <f>J142/F142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6" sId="1" odxf="1" dxf="1">
    <oc r="V143">
      <f>J143/F143</f>
    </oc>
    <nc r="V143">
      <f>J143/F143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7" sId="1" odxf="1" dxf="1">
    <oc r="V144">
      <f>J144/F144</f>
    </oc>
    <nc r="V144">
      <f>J144/F144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8" sId="1" odxf="1" dxf="1">
    <oc r="V145">
      <f>J145/F145</f>
    </oc>
    <nc r="V145">
      <f>J145/F145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59" sId="1" odxf="1" dxf="1">
    <oc r="V146">
      <f>J146/F146</f>
    </oc>
    <nc r="V146">
      <f>J146/F146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0" sId="1" odxf="1" dxf="1">
    <oc r="V147">
      <f>J147/F147</f>
    </oc>
    <nc r="V147">
      <f>J147/F147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1" sId="1" odxf="1" dxf="1">
    <oc r="V148">
      <f>J148/F148</f>
    </oc>
    <nc r="V148">
      <f>J148/F148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2" sId="1">
    <oc r="V149">
      <f>J149/F149</f>
    </oc>
    <nc r="V149">
      <f>J149/F149</f>
    </nc>
  </rcc>
  <rcc rId="3763" sId="1" odxf="1" dxf="1">
    <oc r="V151">
      <f>J151/F151</f>
    </oc>
    <nc r="V151">
      <f>J151/F151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4" sId="1" odxf="1" dxf="1">
    <oc r="V152">
      <f>J152/F152</f>
    </oc>
    <nc r="V152">
      <f>J152/F152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5" sId="1" odxf="1" dxf="1">
    <oc r="V153">
      <f>J153/F153</f>
    </oc>
    <nc r="V153">
      <f>J153/F153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6" sId="1">
    <oc r="V154">
      <f>J154/F154</f>
    </oc>
    <nc r="V154">
      <f>J154/F154</f>
    </nc>
  </rcc>
  <rcc rId="3767" sId="1" odxf="1" dxf="1">
    <oc r="V156">
      <f>J156/F156</f>
    </oc>
    <nc r="V156">
      <f>J156/F156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68" sId="1" odxf="1" dxf="1">
    <oc r="V157">
      <f>J157/F157</f>
    </oc>
    <nc r="V157">
      <f>J157/F157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69" sId="1" odxf="1" dxf="1">
    <oc r="V158">
      <f>J158/F158</f>
    </oc>
    <nc r="V158">
      <f>J158/F158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70" sId="1" odxf="1" dxf="1">
    <oc r="V160">
      <f>J160/F160</f>
    </oc>
    <nc r="V160">
      <f>J160/F160</f>
    </nc>
    <odxf>
      <font>
        <b val="0"/>
        <sz val="14"/>
        <color auto="1"/>
        <name val="PT Astra Serif"/>
        <scheme val="none"/>
      </font>
    </odxf>
    <ndxf>
      <font>
        <b/>
        <sz val="14"/>
        <color auto="1"/>
        <name val="PT Astra Serif"/>
        <scheme val="none"/>
      </font>
    </ndxf>
  </rcc>
  <rcc rId="3771" sId="1" odxf="1" dxf="1">
    <oc r="V161">
      <f>J161/F161</f>
    </oc>
    <nc r="V161">
      <f>J161/F161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772" sId="1" odxf="1" dxf="1">
    <oc r="V163">
      <f>J163/F163</f>
    </oc>
    <nc r="V163">
      <f>J163/F163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73" sId="1" odxf="1" dxf="1" numFmtId="14">
    <oc r="V164">
      <v>0</v>
    </oc>
    <nc r="V164">
      <f>J164/F164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74" sId="1" odxf="1" dxf="1">
    <oc r="V165">
      <f>J165/F165</f>
    </oc>
    <nc r="V165">
      <f>J165/F165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fmt sheetId="1" sqref="V166" start="0" length="0">
    <dxf>
      <font>
        <b/>
        <sz val="14"/>
        <name val="PT Astra Serif"/>
        <scheme val="none"/>
      </font>
    </dxf>
  </rfmt>
  <rcc rId="3775" sId="1" odxf="1" dxf="1">
    <oc r="V167">
      <f>J167/F167</f>
    </oc>
    <nc r="V167">
      <f>J167/F167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76" sId="1" odxf="1" dxf="1">
    <oc r="V168">
      <f>J168/F168</f>
    </oc>
    <nc r="V168">
      <f>J168/F168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77" sId="1" odxf="1" dxf="1">
    <oc r="V169">
      <f>J169/F169</f>
    </oc>
    <nc r="V169">
      <f>J169/F169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78" sId="1" odxf="1" dxf="1">
    <oc r="V170">
      <f>J170/F170</f>
    </oc>
    <nc r="V170">
      <f>J170/F170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79" sId="1" odxf="1" dxf="1">
    <oc r="V171">
      <f>J171/F171</f>
    </oc>
    <nc r="V171">
      <f>J171/F171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80" sId="1" odxf="1" dxf="1">
    <oc r="V172">
      <f>J172/F172</f>
    </oc>
    <nc r="V172">
      <f>J172/F172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81" sId="1" odxf="1" dxf="1">
    <oc r="V173">
      <f>J173/F173</f>
    </oc>
    <nc r="V173">
      <f>J173/F173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82" sId="1">
    <oc r="V174">
      <f>J174/F174</f>
    </oc>
    <nc r="V174">
      <f>J174/F174</f>
    </nc>
  </rcc>
  <rcc rId="3783" sId="1" odxf="1" dxf="1">
    <oc r="V176">
      <f>J176/F176</f>
    </oc>
    <nc r="V176">
      <f>J176/F176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84" sId="1" odxf="1" dxf="1">
    <oc r="V177">
      <f>J177/F177</f>
    </oc>
    <nc r="V177">
      <f>J177/F177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85" sId="1" odxf="1" dxf="1">
    <oc r="V178">
      <f>J178/F178</f>
    </oc>
    <nc r="V178">
      <f>J178/F178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86" sId="1" odxf="1" dxf="1">
    <oc r="V179">
      <f>J179/F179</f>
    </oc>
    <nc r="V179">
      <f>J179/F179</f>
    </nc>
    <odxf>
      <fill>
        <patternFill>
          <bgColor theme="6" tint="0.59999389629810485"/>
        </patternFill>
      </fill>
    </odxf>
    <ndxf>
      <fill>
        <patternFill>
          <bgColor theme="0"/>
        </patternFill>
      </fill>
    </ndxf>
  </rcc>
  <rcc rId="3787" sId="1">
    <oc r="V180">
      <f>J180/F180</f>
    </oc>
    <nc r="V180">
      <f>J180/F180</f>
    </nc>
  </rcc>
  <rcc rId="3788" sId="1" odxf="1" dxf="1">
    <oc r="V182">
      <f>J182/F182</f>
    </oc>
    <nc r="V182">
      <f>J182/F182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c rId="3789" sId="1" odxf="1" dxf="1">
    <oc r="V183">
      <f>J183/F183</f>
    </oc>
    <nc r="V183">
      <f>J183/F183</f>
    </nc>
    <odxf>
      <font>
        <b val="0"/>
        <sz val="14"/>
        <name val="PT Astra Serif"/>
        <scheme val="none"/>
      </font>
    </odxf>
    <ndxf>
      <font>
        <b/>
        <sz val="14"/>
        <name val="PT Astra Serif"/>
        <scheme val="none"/>
      </font>
    </ndxf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11.xml><?xml version="1.0" encoding="utf-8"?>
<revisions xmlns="http://schemas.openxmlformats.org/spreadsheetml/2006/main" xmlns:r="http://schemas.openxmlformats.org/officeDocument/2006/relationships">
  <rfmt sheetId="1" sqref="S1:S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cc rId="3808" sId="1" numFmtId="4">
    <nc r="K171">
      <v>300</v>
    </nc>
  </rcc>
  <rcc rId="3809" sId="1" numFmtId="4">
    <oc r="K38">
      <v>19090.43</v>
    </oc>
    <nc r="K38">
      <v>38180.9</v>
    </nc>
  </rcc>
  <rcc rId="3810" sId="1" numFmtId="4">
    <nc r="K43">
      <v>471.04</v>
    </nc>
  </rcc>
  <rcc rId="3811" sId="1" numFmtId="4">
    <nc r="K55">
      <v>521.22</v>
    </nc>
  </rcc>
  <rcc rId="3812" sId="1" numFmtId="4">
    <oc r="G56">
      <v>6476.2</v>
    </oc>
    <nc r="G56">
      <v>5650.6</v>
    </nc>
  </rcc>
  <rcc rId="3813" sId="1" numFmtId="4">
    <oc r="K23">
      <v>262.60000000000002</v>
    </oc>
    <nc r="K23">
      <v>1952.6</v>
    </nc>
  </rcc>
  <rcc rId="3814" sId="1" numFmtId="4">
    <oc r="K24">
      <v>16208.3</v>
    </oc>
    <nc r="K24">
      <v>18936.099999999999</v>
    </nc>
  </rcc>
  <rcc rId="3815" sId="1" numFmtId="4">
    <oc r="K82">
      <v>2972.6</v>
    </oc>
    <nc r="K82">
      <v>3926.2</v>
    </nc>
  </rcc>
  <rcc rId="3816" sId="1" numFmtId="4">
    <oc r="K85">
      <v>306.3</v>
    </oc>
    <nc r="K85">
      <v>317.87</v>
    </nc>
  </rcc>
  <rcc rId="3817" sId="1" numFmtId="4">
    <oc r="K30">
      <v>13643.6</v>
    </oc>
    <nc r="K30">
      <v>19066.21</v>
    </nc>
  </rcc>
  <rcc rId="3818" sId="1" numFmtId="4">
    <oc r="K123">
      <v>453072.24</v>
    </oc>
    <nc r="K123">
      <v>453782.51</v>
    </nc>
  </rcc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911.xml><?xml version="1.0" encoding="utf-8"?>
<revisions xmlns="http://schemas.openxmlformats.org/spreadsheetml/2006/main" xmlns:r="http://schemas.openxmlformats.org/officeDocument/2006/relationships">
  <rm rId="3875" sheetId="1" source="A21" destination="A20" sourceSheetId="1">
    <rfmt sheetId="1" sqref="A20" start="0" length="0">
      <dxf>
        <font>
          <sz val="13"/>
          <color theme="1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011.xml><?xml version="1.0" encoding="utf-8"?>
<revisions xmlns="http://schemas.openxmlformats.org/spreadsheetml/2006/main" xmlns:r="http://schemas.openxmlformats.org/officeDocument/2006/relationships">
  <rcc rId="3910" sId="1" numFmtId="4">
    <nc r="K92">
      <v>1930</v>
    </nc>
  </rcc>
  <rcc rId="3911" sId="1">
    <nc r="J90">
      <f>SUM(J92:J92)</f>
    </nc>
  </rcc>
  <rcc rId="3912" sId="1" odxf="1" dxf="1">
    <nc r="K90">
      <f>SUM(K92:K92)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913" sId="1">
    <nc r="L90">
      <f>SUM(L92:L92)</f>
    </nc>
  </rcc>
  <rcc rId="3914" sId="1">
    <nc r="M90">
      <f>SUM(M92:M92)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211.xml><?xml version="1.0" encoding="utf-8"?>
<revisions xmlns="http://schemas.openxmlformats.org/spreadsheetml/2006/main" xmlns:r="http://schemas.openxmlformats.org/officeDocument/2006/relationships">
  <rcc rId="3959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20.03.2023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27.03.2023</t>
      </is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3134" sId="1">
    <oc r="A5" t="inlineStr">
      <is>
        <t>Информация об предварительных объемах бюджетных ассигнований, направленных на реализацию региональных проектов Томской области в разрезе мероприятий на 2023-2025 годы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16.01.2023</t>
      </is>
    </nc>
  </rcc>
  <rdn rId="0" localSheetId="1" customView="1" name="Z_BABD61A3_6A51_407B_8C81_60ED34B253AA_.wvu.PrintArea" hidden="1" oldHidden="1">
    <formula>Лист1!$A$5:$V$180</formula>
  </rdn>
  <rdn rId="0" localSheetId="1" customView="1" name="Z_BABD61A3_6A51_407B_8C81_60ED34B253AA_.wvu.PrintTitles" hidden="1" oldHidden="1">
    <formula>Лист1!$8:$11</formula>
  </rdn>
  <rdn rId="0" localSheetId="1" customView="1" name="Z_BABD61A3_6A51_407B_8C81_60ED34B253AA_.wvu.FilterData" hidden="1" oldHidden="1">
    <formula>Лист1!$E$15:$E$180</formula>
  </rdn>
  <rdn rId="0" localSheetId="2" customView="1" name="Z_BABD61A3_6A51_407B_8C81_60ED34B253AA_.wvu.PrintArea" hidden="1" oldHidden="1">
    <formula>Лист2!$A$1:$O$19</formula>
  </rdn>
  <rdn rId="0" localSheetId="2" customView="1" name="Z_BABD61A3_6A51_407B_8C81_60ED34B253AA_.wvu.Cols" hidden="1" oldHidden="1">
    <formula>Лист2!$F:$G</formula>
  </rdn>
  <rcv guid="{BABD61A3-6A51-407B-8C81-60ED34B253AA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211.xml><?xml version="1.0" encoding="utf-8"?>
<revisions xmlns="http://schemas.openxmlformats.org/spreadsheetml/2006/main" xmlns:r="http://schemas.openxmlformats.org/officeDocument/2006/relationships">
  <rcc rId="4135" sId="1">
    <nc r="V188">
      <f>J188/F188</f>
    </nc>
  </rcc>
  <rcv guid="{BABD61A3-6A51-407B-8C81-60ED34B253AA}" action="delete"/>
  <rdn rId="0" localSheetId="1" customView="1" name="Z_BABD61A3_6A51_407B_8C81_60ED34B253AA_.wvu.PrintArea" hidden="1" oldHidden="1">
    <formula>Лист1!$A$5:$V$190</formula>
    <oldFormula>Лист1!$A$5:$V$190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Лист1!$E$15:$E$190</formula>
    <oldFormula>Лист1!$E$15:$E$190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3354" sId="1" numFmtId="4">
    <nc r="L83">
      <v>569.52</v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2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c rId="3424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01.03.2023</t>
      </is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211.xml><?xml version="1.0" encoding="utf-8"?>
<revisions xmlns="http://schemas.openxmlformats.org/spreadsheetml/2006/main" xmlns:r="http://schemas.openxmlformats.org/officeDocument/2006/relationships">
  <rfmt sheetId="1" sqref="F1:F1048576">
    <dxf>
      <fill>
        <patternFill>
          <bgColor rgb="FFFFFF00"/>
        </patternFill>
      </fill>
    </dxf>
  </rfmt>
  <rfmt sheetId="1" sqref="J1:J1048576">
    <dxf>
      <fill>
        <patternFill>
          <bgColor rgb="FFFFFF00"/>
        </patternFill>
      </fill>
    </dxf>
  </rfmt>
  <rfmt sheetId="1" sqref="N1:N1048576">
    <dxf>
      <fill>
        <patternFill>
          <bgColor rgb="FFFFFF00"/>
        </patternFill>
      </fill>
    </dxf>
  </rfmt>
  <rfmt sheetId="1" sqref="R1:R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fmt sheetId="1" sqref="F1:F1048576">
    <dxf>
      <fill>
        <patternFill patternType="none">
          <bgColor auto="1"/>
        </patternFill>
      </fill>
    </dxf>
  </rfmt>
  <rfmt sheetId="1" sqref="J1:J1048576">
    <dxf>
      <fill>
        <patternFill patternType="none">
          <bgColor auto="1"/>
        </patternFill>
      </fill>
    </dxf>
  </rfmt>
  <rfmt sheetId="1" sqref="N1:N1048576">
    <dxf>
      <fill>
        <patternFill patternType="none">
          <bgColor auto="1"/>
        </patternFill>
      </fill>
    </dxf>
  </rfmt>
  <rfmt sheetId="1" sqref="R1:R1048576">
    <dxf>
      <fill>
        <patternFill patternType="none">
          <bgColor auto="1"/>
        </patternFill>
      </fill>
    </dxf>
  </rfmt>
  <rcc rId="4235" sId="1" numFmtId="4">
    <oc r="G50">
      <v>16223.8</v>
    </oc>
    <nc r="G50">
      <v>28990.3</v>
    </nc>
  </rcc>
  <rcc rId="4236" sId="1" numFmtId="4">
    <oc r="K55">
      <v>753.58</v>
    </oc>
    <nc r="K55">
      <v>799.92</v>
    </nc>
  </rcc>
  <rcc rId="4237" sId="1" numFmtId="4">
    <oc r="G56">
      <v>5650.6</v>
    </oc>
    <nc r="G56">
      <v>6476.2</v>
    </nc>
  </rcc>
  <rcc rId="4238" sId="1" numFmtId="4">
    <nc r="K56">
      <v>35.22</v>
    </nc>
  </rcc>
  <rcc rId="4239" sId="1" numFmtId="4">
    <oc r="G70">
      <v>50000</v>
    </oc>
    <nc r="G70">
      <v>0</v>
    </nc>
  </rcc>
  <rcc rId="4240" sId="1" numFmtId="4">
    <oc r="O70">
      <v>150000</v>
    </oc>
    <nc r="O70">
      <v>116360.71</v>
    </nc>
  </rcc>
  <rcc rId="4241" sId="1" numFmtId="4">
    <oc r="K82">
      <v>4281.3999999999996</v>
    </oc>
    <nc r="K82">
      <v>4321.3999999999996</v>
    </nc>
  </rcc>
  <rcc rId="4242" sId="1" numFmtId="4">
    <oc r="K85">
      <v>497.54</v>
    </oc>
    <nc r="K85">
      <v>498.51</v>
    </nc>
  </rcc>
  <rcc rId="4243" sId="1" numFmtId="4">
    <nc r="K146">
      <v>29.7</v>
    </nc>
  </rcc>
  <rcc rId="4244" sId="1" numFmtId="4">
    <nc r="K151">
      <v>1006.27</v>
    </nc>
  </rcc>
  <rcc rId="4245" sId="1" numFmtId="4">
    <oc r="K105">
      <v>371.31</v>
    </oc>
    <nc r="K105">
      <v>545.79999999999995</v>
    </nc>
  </rcc>
  <rfmt sheetId="1" sqref="E69" start="0" length="2147483647">
    <dxf>
      <font>
        <color rgb="FFFF0000"/>
      </font>
    </dxf>
  </rfmt>
  <rfmt sheetId="1" sqref="E70" start="0" length="2147483647">
    <dxf>
      <font>
        <color rgb="FFFF0000"/>
      </font>
    </dxf>
  </rfmt>
  <rcc rId="4246" sId="1" numFmtId="4">
    <oc r="G69">
      <v>4560.03</v>
    </oc>
    <nc r="G69">
      <v>0</v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cc rId="3579" sId="1">
    <oc r="M102">
      <f>M104</f>
    </oc>
    <nc r="M102">
      <f>M104+M105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cc rId="3619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06.03.2023</t>
      </is>
    </nc>
  </rcc>
  <rfmt sheetId="1" sqref="G1:G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 patternType="none">
          <bgColor auto="1"/>
        </patternFill>
      </fill>
    </dxf>
  </rfmt>
  <rcc rId="3620" sId="1" numFmtId="4">
    <oc r="K24">
      <v>8347.4</v>
    </oc>
    <nc r="K24">
      <v>16208.3</v>
    </nc>
  </rcc>
  <rcc rId="3621" sId="1" numFmtId="4">
    <oc r="K68">
      <v>59949.77</v>
    </oc>
    <nc r="K68">
      <v>60043.98</v>
    </nc>
  </rcc>
  <rcc rId="3622" sId="1" numFmtId="4">
    <oc r="K75">
      <v>4500</v>
    </oc>
    <nc r="K75">
      <v>6000</v>
    </nc>
  </rcc>
  <rcc rId="3623" sId="1" numFmtId="4">
    <oc r="K82">
      <v>1416.6</v>
    </oc>
    <nc r="K82">
      <v>2972.6</v>
    </nc>
  </rcc>
  <rcc rId="3624" sId="1" numFmtId="4">
    <oc r="K85">
      <v>290.05</v>
    </oc>
    <nc r="K85">
      <v>306.3</v>
    </nc>
  </rcc>
  <rcc rId="3625" sId="1" numFmtId="4">
    <oc r="K101">
      <v>17395.68</v>
    </oc>
    <nc r="K101">
      <v>20270.5</v>
    </nc>
  </rcc>
  <rcc rId="3626" sId="1" numFmtId="4">
    <nc r="G121">
      <v>3737.2</v>
    </nc>
  </rcc>
  <rcc rId="3627" sId="1" numFmtId="4">
    <oc r="G123">
      <v>2804311.7</v>
    </oc>
    <nc r="G123">
      <v>2978812.39</v>
    </nc>
  </rcc>
  <rcc rId="3628" sId="1" numFmtId="4">
    <oc r="G127">
      <v>187245.8</v>
    </oc>
    <nc r="G127">
      <v>195838.59</v>
    </nc>
  </rcc>
  <rcc rId="3629" sId="1" numFmtId="4">
    <oc r="G133">
      <v>168815.5</v>
    </oc>
    <nc r="G133">
      <v>179680.42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91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802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06.03.2023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13.03.2023</t>
      </is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3254" sId="1">
    <oc r="K15">
      <f>SUM(K22:K27)</f>
    </oc>
    <nc r="K15">
      <f>K17+K18+K19</f>
    </nc>
  </rcc>
  <rcc rId="3255" sId="1">
    <oc r="L15">
      <f>SUM(L22:L27)</f>
    </oc>
    <nc r="L15">
      <f>L17+L18+L19</f>
    </nc>
  </rcc>
  <rcc rId="3256" sId="1" odxf="1" dxf="1">
    <oc r="M15">
      <f>SUM(M22:M27)</f>
    </oc>
    <nc r="M15">
      <f>M17+M18+M19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2111.xml><?xml version="1.0" encoding="utf-8"?>
<revisions xmlns="http://schemas.openxmlformats.org/spreadsheetml/2006/main" xmlns:r="http://schemas.openxmlformats.org/officeDocument/2006/relationships">
  <rdn rId="0" localSheetId="1" customView="1" name="Z_77984228_E82F_4F8D_9DE5_B74C2AD346E6_.wvu.PrintArea" hidden="1" oldHidden="1">
    <formula>Лист1!$A$5:$V$182</formula>
  </rdn>
  <rdn rId="0" localSheetId="1" customView="1" name="Z_77984228_E82F_4F8D_9DE5_B74C2AD346E6_.wvu.PrintTitles" hidden="1" oldHidden="1">
    <formula>Лист1!$8:$11</formula>
  </rdn>
  <rdn rId="0" localSheetId="1" customView="1" name="Z_77984228_E82F_4F8D_9DE5_B74C2AD346E6_.wvu.FilterData" hidden="1" oldHidden="1">
    <formula>Лист1!$E$15:$E$182</formula>
  </rdn>
  <rdn rId="0" localSheetId="2" customView="1" name="Z_77984228_E82F_4F8D_9DE5_B74C2AD346E6_.wvu.PrintArea" hidden="1" oldHidden="1">
    <formula>Лист2!$A$1:$O$19</formula>
  </rdn>
  <rdn rId="0" localSheetId="2" customView="1" name="Z_77984228_E82F_4F8D_9DE5_B74C2AD346E6_.wvu.Cols" hidden="1" oldHidden="1">
    <formula>Лист2!$F:$G</formula>
  </rdn>
  <rcv guid="{77984228-E82F-4F8D-9DE5-B74C2AD346E6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cc rId="3345" sId="1" numFmtId="4">
    <oc r="S168">
      <v>154.6</v>
    </oc>
    <nc r="S168">
      <v>0</v>
    </nc>
  </rcc>
  <rcc rId="3346" sId="1" numFmtId="4">
    <oc r="O65">
      <v>26454.959999999999</v>
    </oc>
    <nc r="O65">
      <v>26454.9</v>
    </nc>
  </rcc>
  <rcc rId="3347" sId="1" numFmtId="4">
    <nc r="K24">
      <v>231.7</v>
    </nc>
  </rcc>
  <rcc rId="3348" sId="1">
    <oc r="K91">
      <f>K92</f>
    </oc>
    <nc r="K91">
      <f>K92+K96+K100</f>
    </nc>
  </rcc>
  <rfmt sheetId="1" sqref="I9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11.xml><?xml version="1.0" encoding="utf-8"?>
<revisions xmlns="http://schemas.openxmlformats.org/spreadsheetml/2006/main" xmlns:r="http://schemas.openxmlformats.org/officeDocument/2006/relationships">
  <rfmt sheetId="1" sqref="AA13" start="0" length="0">
    <dxf>
      <numFmt numFmtId="164" formatCode="#,##0.0"/>
    </dxf>
  </rfmt>
  <rfmt sheetId="1" sqref="AA14" start="0" length="0">
    <dxf>
      <numFmt numFmtId="164" formatCode="#,##0.0"/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2111.xml><?xml version="1.0" encoding="utf-8"?>
<revisions xmlns="http://schemas.openxmlformats.org/spreadsheetml/2006/main" xmlns:r="http://schemas.openxmlformats.org/officeDocument/2006/relationships">
  <rcc rId="3795" sId="1">
    <nc r="C178" t="inlineStr">
      <is>
        <t>840</t>
      </is>
    </nc>
  </rcc>
  <rcc rId="3796" sId="1">
    <nc r="B178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1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>
          <bgColor theme="6" tint="0.59999389629810485"/>
        </patternFill>
      </fill>
    </dxf>
  </rfmt>
  <rfmt sheetId="1" sqref="Q1:Q1048576">
    <dxf>
      <fill>
        <patternFill>
          <bgColor theme="6" tint="0.59999389629810485"/>
        </patternFill>
      </fill>
    </dxf>
  </rfmt>
  <rfmt sheetId="1" sqref="M1:M1048576">
    <dxf>
      <fill>
        <patternFill>
          <bgColor theme="6" tint="0.59999389629810485"/>
        </patternFill>
      </fill>
    </dxf>
  </rfmt>
  <rfmt sheetId="1" sqref="I1:I1048576">
    <dxf>
      <fill>
        <patternFill>
          <bgColor theme="6" tint="0.59999389629810485"/>
        </patternFill>
      </fill>
    </dxf>
  </rfmt>
  <rcc rId="3539" sId="1" numFmtId="4">
    <oc r="I24">
      <v>12298.5</v>
    </oc>
    <nc r="I24">
      <v>13277.9</v>
    </nc>
  </rcc>
  <rcc rId="3540" sId="1" numFmtId="4">
    <oc r="M24">
      <v>2041.4</v>
    </oc>
    <nc r="M24">
      <v>5188.8</v>
    </nc>
  </rcc>
  <rcc rId="3541" sId="1" numFmtId="4">
    <oc r="Q24">
      <v>9878.2999999999993</v>
    </oc>
    <nc r="Q24">
      <v>10823.5</v>
    </nc>
  </rcc>
  <rcc rId="3542" sId="1" numFmtId="4">
    <oc r="U24">
      <v>6592.1</v>
    </oc>
    <nc r="U24">
      <v>7537.3</v>
    </nc>
  </rcc>
  <rrc rId="3543" sId="1" ref="A63:XFD63" action="insertRow">
    <undo index="2" exp="area" ref3D="1" dr="$A$153:$XFD$155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544" sId="1">
    <nc r="B63" t="inlineStr">
      <is>
        <t>Разработка проектной документации на строительство муниципальных объектов недвижимого имущества в сфере общего образования</t>
      </is>
    </nc>
  </rcc>
  <rcc rId="3545" sId="1">
    <nc r="E63" t="inlineStr">
      <is>
        <t>09WE14П010</t>
      </is>
    </nc>
  </rcc>
  <rcc rId="3546" sId="1">
    <nc r="C63" t="inlineStr">
      <is>
        <t>821</t>
      </is>
    </nc>
  </rcc>
  <rcc rId="3547" sId="1">
    <nc r="D63" t="inlineStr">
      <is>
        <t>Департамент архитектуры и строительства Томской области</t>
      </is>
    </nc>
  </rcc>
  <rcc rId="3548" sId="1">
    <nc r="F63">
      <f>G63+H63+I63</f>
    </nc>
  </rcc>
  <rcc rId="3549" sId="1">
    <nc r="J63">
      <f>K63+L63+M63</f>
    </nc>
  </rcc>
  <rcc rId="3550" sId="1">
    <nc r="N63">
      <f>O63+P63+Q63</f>
    </nc>
  </rcc>
  <rcc rId="3551" sId="1">
    <nc r="R63">
      <f>S63+T63+U63</f>
    </nc>
  </rcc>
  <rcc rId="3552" sId="1">
    <oc r="G60">
      <f>SUM(G62:G71)</f>
    </oc>
    <nc r="G60">
      <f>SUM(G62:G71)</f>
    </nc>
  </rcc>
  <rcc rId="3553" sId="1">
    <oc r="H60">
      <f>SUM(H62:H71)</f>
    </oc>
    <nc r="H60">
      <f>SUM(H62:H71)</f>
    </nc>
  </rcc>
  <rcc rId="3554" sId="1">
    <oc r="I60">
      <f>SUM(I62:I71)</f>
    </oc>
    <nc r="I60">
      <f>SUM(I62:I71)</f>
    </nc>
  </rcc>
  <rcc rId="3555" sId="1" numFmtId="4">
    <nc r="I63">
      <v>10724.5</v>
    </nc>
  </rcc>
  <rcc rId="3556" sId="1" numFmtId="4">
    <oc r="Q67">
      <v>1378.9</v>
    </oc>
    <nc r="Q67">
      <v>882.7</v>
    </nc>
  </rcc>
  <rcc rId="3557" sId="1" numFmtId="4">
    <nc r="M68">
      <v>60</v>
    </nc>
  </rcc>
  <rcc rId="3558" sId="1" numFmtId="4">
    <nc r="Q68">
      <v>496.2</v>
    </nc>
  </rcc>
  <rcc rId="3559" sId="1" numFmtId="4">
    <nc r="I147">
      <v>2261.8000000000002</v>
    </nc>
  </rcc>
  <rcc rId="3560" sId="1" numFmtId="4">
    <nc r="Q147">
      <v>338</v>
    </nc>
  </rcc>
  <rcc rId="3561" sId="1" numFmtId="4">
    <nc r="I143">
      <v>4973.2</v>
    </nc>
  </rcc>
  <rcc rId="3562" sId="1" numFmtId="4">
    <oc r="I139">
      <v>1787.7</v>
    </oc>
    <nc r="I139">
      <v>1331.5</v>
    </nc>
  </rcc>
  <rcc rId="3563" sId="1" numFmtId="4">
    <oc r="I146">
      <v>2535.8000000000002</v>
    </oc>
    <nc r="I146">
      <v>274</v>
    </nc>
  </rcc>
  <rcc rId="3564" sId="1" numFmtId="4">
    <oc r="I153">
      <v>41.7</v>
    </oc>
    <nc r="I153">
      <v>0</v>
    </nc>
  </rcc>
  <rcc rId="3565" sId="1" numFmtId="4">
    <nc r="I96">
      <v>10000</v>
    </nc>
  </rcc>
  <rcc rId="3566" sId="1" numFmtId="4">
    <nc r="M96">
      <v>600</v>
    </nc>
  </rcc>
  <rcc rId="3567" sId="1" numFmtId="4">
    <oc r="I97">
      <v>16685.3</v>
    </oc>
    <nc r="I97">
      <v>38045</v>
    </nc>
  </rcc>
  <rcc rId="3568" sId="1" numFmtId="4">
    <oc r="I105">
      <v>6716</v>
    </oc>
    <nc r="I105">
      <v>53452.3</v>
    </nc>
  </rcc>
  <rcc rId="3569" sId="1" numFmtId="4">
    <nc r="M105">
      <v>892.2</v>
    </nc>
  </rcc>
  <rcc rId="3570" sId="1" numFmtId="4">
    <oc r="M122">
      <v>521</v>
    </oc>
    <nc r="M122">
      <v>11052.8</v>
    </nc>
  </rcc>
  <rcc rId="3571" sId="1" numFmtId="4">
    <oc r="I98">
      <f>SUM(I100:I101)</f>
    </oc>
    <nc r="I98">
      <v>92983.4</v>
    </nc>
  </rcc>
  <rcc rId="3572" sId="1">
    <oc r="M94">
      <f>SUM(M97:M97)</f>
    </oc>
    <nc r="M94">
      <f>SUM(M96:M97)</f>
    </nc>
  </rcc>
  <rcc rId="3573" sId="1">
    <oc r="I94">
      <f>SUM(I96:I97)</f>
    </oc>
    <nc r="I94">
      <f>SUM(I96:I97)</f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71111.xml><?xml version="1.0" encoding="utf-8"?>
<revisions xmlns="http://schemas.openxmlformats.org/spreadsheetml/2006/main" xmlns:r="http://schemas.openxmlformats.org/officeDocument/2006/relationships">
  <rfmt sheetId="1" sqref="I14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81111.xml><?xml version="1.0" encoding="utf-8"?>
<revisions xmlns="http://schemas.openxmlformats.org/spreadsheetml/2006/main" xmlns:r="http://schemas.openxmlformats.org/officeDocument/2006/relationships"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G13:P13">
    <dxf>
      <fill>
        <patternFill>
          <bgColor theme="6" tint="0.59999389629810485"/>
        </patternFill>
      </fill>
    </dxf>
  </rfmt>
  <rfmt sheetId="1" sqref="F35:Q35">
    <dxf>
      <fill>
        <patternFill>
          <bgColor theme="6" tint="0.59999389629810485"/>
        </patternFill>
      </fill>
    </dxf>
  </rfmt>
  <rfmt sheetId="1" sqref="G59:P59">
    <dxf>
      <fill>
        <patternFill>
          <bgColor theme="6" tint="0.59999389629810485"/>
        </patternFill>
      </fill>
    </dxf>
  </rfmt>
  <rfmt sheetId="1" sqref="G86:O86">
    <dxf>
      <fill>
        <patternFill>
          <bgColor theme="6" tint="0.59999389629810485"/>
        </patternFill>
      </fill>
    </dxf>
  </rfmt>
  <rfmt sheetId="1" sqref="G93:P93">
    <dxf>
      <fill>
        <patternFill>
          <bgColor theme="6" tint="0.59999389629810485"/>
        </patternFill>
      </fill>
    </dxf>
  </rfmt>
  <rfmt sheetId="1" sqref="G106:O106">
    <dxf>
      <fill>
        <patternFill>
          <bgColor theme="6" tint="0.59999389629810485"/>
        </patternFill>
      </fill>
    </dxf>
  </rfmt>
  <rfmt sheetId="1" sqref="G118:P118">
    <dxf>
      <fill>
        <patternFill>
          <bgColor theme="6" tint="0.59999389629810485"/>
        </patternFill>
      </fill>
    </dxf>
  </rfmt>
  <rfmt sheetId="1" sqref="G134:P134">
    <dxf>
      <fill>
        <patternFill>
          <bgColor theme="6" tint="0.59999389629810485"/>
        </patternFill>
      </fill>
    </dxf>
  </rfmt>
  <rfmt sheetId="1" sqref="G157:O157">
    <dxf>
      <fill>
        <patternFill>
          <bgColor theme="6" tint="0.59999389629810485"/>
        </patternFill>
      </fill>
    </dxf>
  </rfmt>
  <rfmt sheetId="1" sqref="G173:P173">
    <dxf>
      <fill>
        <patternFill>
          <bgColor theme="6" tint="0.59999389629810485"/>
        </patternFill>
      </fill>
    </dxf>
  </rfmt>
  <rfmt sheetId="1" sqref="G179:P179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3277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25.01.2023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30.01.2023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278" sId="1" numFmtId="4">
    <nc r="K172">
      <v>3278.66</v>
    </nc>
  </rcc>
  <rrc rId="3279" sId="1" ref="A174:XFD174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3280" sId="1">
    <nc r="D174" t="inlineStr">
      <is>
        <t>Департамент по развитию инновационной и предпринимательской деятельности Томской области</t>
      </is>
    </nc>
  </rcc>
  <rcc rId="3281" sId="1">
    <nc r="E174" t="inlineStr">
      <is>
        <t>03WL252892</t>
      </is>
    </nc>
  </rcc>
  <rcc rId="3282" sId="1">
    <nc r="F174">
      <f>G174+H174+I174</f>
    </nc>
  </rcc>
  <rcc rId="3283" sId="1">
    <nc r="J174">
      <f>K174+L174+M174</f>
    </nc>
  </rcc>
  <rcc rId="3284" sId="1">
    <nc r="N174">
      <f>O174+P174+Q174</f>
    </nc>
  </rcc>
  <rcc rId="3285" sId="1">
    <oc r="G170">
      <f>SUM(G172:G173)</f>
    </oc>
    <nc r="G170">
      <f>SUM(G172:G174)</f>
    </nc>
  </rcc>
  <rcc rId="3286" sId="1" odxf="1" dxf="1">
    <oc r="H170">
      <f>SUM(H172:H173)</f>
    </oc>
    <nc r="H170">
      <f>SUM(H172:H174)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87" sId="1" odxf="1" dxf="1">
    <oc r="I170">
      <f>SUM(I172:I173)</f>
    </oc>
    <nc r="I170">
      <f>SUM(I172:I174)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288" sId="1">
    <oc r="J170">
      <f>K170+L170+M170</f>
    </oc>
    <nc r="J170">
      <f>K170+L170+M170</f>
    </nc>
  </rcc>
  <rcc rId="3289" sId="1">
    <oc r="K170">
      <f>SUM(K172:K173)</f>
    </oc>
    <nc r="K170">
      <f>SUM(K172:K174)</f>
    </nc>
  </rcc>
  <rcc rId="3290" sId="1" odxf="1" dxf="1">
    <oc r="L170">
      <f>SUM(L172:L173)</f>
    </oc>
    <nc r="L170">
      <f>SUM(L172:L174)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91" sId="1" odxf="1" dxf="1">
    <oc r="M170">
      <f>SUM(M172:M173)</f>
    </oc>
    <nc r="M170">
      <f>SUM(M172:M174)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292" sId="1">
    <oc r="O170">
      <f>SUM(O172:O173)</f>
    </oc>
    <nc r="O170">
      <f>SUM(O172:O174)</f>
    </nc>
  </rcc>
  <rcc rId="3293" sId="1" odxf="1" dxf="1">
    <oc r="P170">
      <f>SUM(P172:P173)</f>
    </oc>
    <nc r="P170">
      <f>SUM(P172:P174)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94" sId="1" odxf="1" dxf="1">
    <oc r="Q170">
      <f>SUM(Q172:Q173)</f>
    </oc>
    <nc r="Q170">
      <f>SUM(Q172:Q174)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fmt sheetId="1" sqref="R170" start="0" length="0">
    <dxf>
      <fill>
        <patternFill patternType="solid">
          <bgColor rgb="FFFFFF00"/>
        </patternFill>
      </fill>
    </dxf>
  </rfmt>
  <rcc rId="3295" sId="1">
    <oc r="R169">
      <f>S169+T169+U169</f>
    </oc>
    <nc r="R169">
      <f>S169+T169+U169</f>
    </nc>
  </rcc>
  <rcc rId="3296" sId="1" odxf="1" dxf="1">
    <oc r="R170">
      <f>S170+T170+U170</f>
    </oc>
    <nc r="R170">
      <f>S170+T170+U170</f>
    </nc>
    <ndxf>
      <fill>
        <patternFill patternType="none">
          <bgColor indexed="65"/>
        </patternFill>
      </fill>
    </ndxf>
  </rcc>
  <rcc rId="3297" sId="1">
    <nc r="R174">
      <f>S174+T174+U174</f>
    </nc>
  </rcc>
  <rcc rId="3298" sId="1">
    <nc r="V174">
      <f>J174/F174</f>
    </nc>
  </rcc>
  <rcc rId="3299" sId="1">
    <oc r="S170">
      <f>SUM(S172:S173)</f>
    </oc>
    <nc r="S170">
      <f>SUM(S172:S174)</f>
    </nc>
  </rcc>
  <rcc rId="3300" sId="1" odxf="1" dxf="1">
    <oc r="T170">
      <f>SUM(T172:T173)</f>
    </oc>
    <nc r="T170">
      <f>SUM(T172:T174)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301" sId="1" odxf="1" dxf="1">
    <oc r="U170">
      <f>SUM(U172:U173)</f>
    </oc>
    <nc r="U170">
      <f>SUM(U172:U174)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302" sId="1" numFmtId="4">
    <oc r="G173">
      <v>6800</v>
    </oc>
    <nc r="G173">
      <v>0</v>
    </nc>
  </rcc>
  <rcc rId="3303" sId="1" numFmtId="4">
    <nc r="G174">
      <v>6800</v>
    </nc>
  </rcc>
  <rcc rId="3304" sId="1" numFmtId="4">
    <nc r="K174">
      <v>0</v>
    </nc>
  </rcc>
  <rcc rId="3305" sId="1" numFmtId="4">
    <nc r="O174">
      <v>0</v>
    </nc>
  </rcc>
  <rcc rId="3306" sId="1" numFmtId="4">
    <nc r="S174">
      <v>0</v>
    </nc>
  </rcc>
  <rcc rId="3307" sId="1" numFmtId="4">
    <oc r="O65">
      <v>522134</v>
    </oc>
    <nc r="O65">
      <v>26454.959999999999</v>
    </nc>
  </rcc>
  <rcc rId="3308" sId="1" numFmtId="4">
    <nc r="O66">
      <v>495679.04</v>
    </nc>
  </rcc>
  <rcc rId="3309" sId="1" numFmtId="4">
    <oc r="O67">
      <v>150000</v>
    </oc>
    <nc r="O67">
      <v>0</v>
    </nc>
  </rcc>
  <rcc rId="3310" sId="1" numFmtId="4">
    <oc r="G67">
      <v>54560</v>
    </oc>
    <nc r="G67">
      <v>4560.03</v>
    </nc>
  </rcc>
  <rrc rId="3311" sId="1" ref="A68:XFD68" action="insertRow">
    <undo index="2" exp="area" ref3D="1" dr="$A$150:$XFD$152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312" sId="1">
    <nc r="E68" t="inlineStr">
      <is>
        <t>09WE155201</t>
      </is>
    </nc>
  </rcc>
  <rcc rId="3313" sId="1">
    <nc r="D68" t="inlineStr">
      <is>
        <t>Департамент архитектуры и строительства Томской области</t>
      </is>
    </nc>
  </rcc>
  <rcc rId="3314" sId="1">
    <nc r="B68" t="inlineStr">
      <is>
        <t>Создание новых мест в общеобразовательных организациях за счет средств областного бюджета</t>
      </is>
    </nc>
  </rcc>
  <rcc rId="3315" sId="1">
    <nc r="C68">
      <v>821</v>
    </nc>
  </rcc>
  <rcc rId="3316" sId="1">
    <nc r="F68">
      <f>G68+H68+I68</f>
    </nc>
  </rcc>
  <rcc rId="3317" sId="1" numFmtId="4">
    <nc r="G68">
      <v>50000</v>
    </nc>
  </rcc>
  <rcc rId="3318" sId="1">
    <nc r="N68">
      <f>O68+P68+Q68</f>
    </nc>
  </rcc>
  <rcc rId="3319" sId="1" numFmtId="4">
    <nc r="O68">
      <v>150000</v>
    </nc>
  </rcc>
  <rcc rId="3320" sId="1">
    <nc r="R68">
      <f>S68+T68+U68</f>
    </nc>
  </rcc>
  <rfmt sheetId="1" sqref="A68">
    <dxf>
      <fill>
        <patternFill>
          <bgColor rgb="FFFFFF00"/>
        </patternFill>
      </fill>
    </dxf>
  </rfmt>
  <rfmt sheetId="1" sqref="A68">
    <dxf>
      <fill>
        <patternFill patternType="none">
          <bgColor auto="1"/>
        </patternFill>
      </fill>
    </dxf>
  </rfmt>
  <rfmt sheetId="1" sqref="A68:XFD68">
    <dxf>
      <fill>
        <patternFill>
          <bgColor rgb="FFFFFF00"/>
        </patternFill>
      </fill>
    </dxf>
  </rfmt>
  <rcc rId="3321" sId="1">
    <oc r="G59">
      <f>SUM(G61:G69)</f>
    </oc>
    <nc r="G59">
      <f>SUM(G61:G69)</f>
    </nc>
  </rcc>
  <rcc rId="3322" sId="1">
    <oc r="J59">
      <f>K59+L59+M59</f>
    </oc>
    <nc r="J59">
      <f>K59+L59+M59</f>
    </nc>
  </rcc>
  <rcc rId="3323" sId="1">
    <nc r="J61">
      <f>K61+L61+M61</f>
    </nc>
  </rcc>
  <rcc rId="3324" sId="1">
    <nc r="J62">
      <f>K62+L62+M62</f>
    </nc>
  </rcc>
  <rcc rId="3325" sId="1">
    <nc r="J63">
      <f>K63+L63+M63</f>
    </nc>
  </rcc>
  <rcc rId="3326" sId="1">
    <nc r="J64">
      <f>K64+L64+M64</f>
    </nc>
  </rcc>
  <rcc rId="3327" sId="1">
    <nc r="J65">
      <f>K65+L65+M65</f>
    </nc>
  </rcc>
  <rcc rId="3328" sId="1">
    <nc r="J66">
      <f>K66+L66+M66</f>
    </nc>
  </rcc>
  <rcc rId="3329" sId="1">
    <nc r="J67">
      <f>K67+L67+M67</f>
    </nc>
  </rcc>
  <rcc rId="3330" sId="1" odxf="1" dxf="1">
    <nc r="J68">
      <f>K68+L68+M68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331" sId="1">
    <nc r="J69">
      <f>K69+L69+M69</f>
    </nc>
  </rcc>
  <rfmt sheetId="1" sqref="A68:XFD68">
    <dxf>
      <fill>
        <patternFill patternType="none">
          <bgColor auto="1"/>
        </patternFill>
      </fill>
    </dxf>
  </rfmt>
  <rcc rId="3332" sId="1" numFmtId="4">
    <nc r="K73">
      <v>2000</v>
    </nc>
  </rcc>
  <rcc rId="3333" sId="1" numFmtId="4">
    <oc r="G76">
      <v>1202.4000000000001</v>
    </oc>
    <nc r="G76">
      <v>1094.4000000000001</v>
    </nc>
  </rcc>
  <rcc rId="3334" sId="1" numFmtId="4">
    <oc r="G77">
      <v>37183.5</v>
    </oc>
    <nc r="G77">
      <v>37291.5</v>
    </nc>
  </rcc>
  <rcc rId="3335" sId="1" numFmtId="4">
    <nc r="K83">
      <v>17.600000000000001</v>
    </nc>
  </rcc>
  <rcc rId="3336" sId="1" numFmtId="4">
    <nc r="K30">
      <v>7273.1</v>
    </nc>
  </rcc>
  <rcc rId="3337" sId="1" numFmtId="4">
    <nc r="K31">
      <v>46.9</v>
    </nc>
  </rcc>
  <rcc rId="3338" sId="1" numFmtId="4">
    <oc r="K99">
      <f>K101</f>
    </oc>
    <nc r="K99">
      <v>701.2</v>
    </nc>
  </rcc>
  <rcc rId="3339" sId="1" numFmtId="4">
    <nc r="K121">
      <v>452731.75</v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1111.xml><?xml version="1.0" encoding="utf-8"?>
<revisions xmlns="http://schemas.openxmlformats.org/spreadsheetml/2006/main" xmlns:r="http://schemas.openxmlformats.org/officeDocument/2006/relationships">
  <rfmt sheetId="1" sqref="R18">
    <dxf>
      <fill>
        <patternFill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F13:V13">
    <dxf>
      <fill>
        <patternFill>
          <bgColor theme="6" tint="0.59999389629810485"/>
        </patternFill>
      </fill>
    </dxf>
  </rfmt>
  <rfmt sheetId="1" sqref="F35:U35">
    <dxf>
      <fill>
        <patternFill patternType="solid">
          <bgColor theme="6" tint="0.59999389629810485"/>
        </patternFill>
      </fill>
    </dxf>
  </rfmt>
  <rfmt sheetId="1" sqref="F58:U58">
    <dxf>
      <fill>
        <patternFill>
          <bgColor theme="6" tint="0.59999389629810485"/>
        </patternFill>
      </fill>
    </dxf>
  </rfmt>
  <rfmt sheetId="1" sqref="F84:U84">
    <dxf>
      <fill>
        <patternFill patternType="solid">
          <bgColor theme="6" tint="0.59999389629810485"/>
        </patternFill>
      </fill>
    </dxf>
  </rfmt>
  <rfmt sheetId="1" sqref="F91:U91">
    <dxf>
      <fill>
        <patternFill patternType="solid">
          <bgColor theme="6" tint="0.59999389629810485"/>
        </patternFill>
      </fill>
    </dxf>
  </rfmt>
  <rfmt sheetId="1" sqref="F104:U104">
    <dxf>
      <fill>
        <patternFill patternType="solid">
          <bgColor theme="6" tint="0.59999389629810485"/>
        </patternFill>
      </fill>
    </dxf>
  </rfmt>
  <rfmt sheetId="1" sqref="F116:U116">
    <dxf>
      <fill>
        <patternFill patternType="solid">
          <bgColor theme="6" tint="0.59999389629810485"/>
        </patternFill>
      </fill>
    </dxf>
  </rfmt>
  <rfmt sheetId="1" sqref="F132:V132">
    <dxf>
      <fill>
        <patternFill>
          <bgColor theme="6" tint="0.59999389629810485"/>
        </patternFill>
      </fill>
    </dxf>
  </rfmt>
  <rfmt sheetId="1" sqref="F154:V154">
    <dxf>
      <fill>
        <patternFill>
          <bgColor theme="6" tint="0.59999389629810485"/>
        </patternFill>
      </fill>
    </dxf>
  </rfmt>
  <rfmt sheetId="1" sqref="F170:V170">
    <dxf>
      <fill>
        <patternFill>
          <bgColor theme="6" tint="0.59999389629810485"/>
        </patternFill>
      </fill>
    </dxf>
  </rfmt>
  <rfmt sheetId="1" sqref="F176:V176">
    <dxf>
      <fill>
        <patternFill>
          <bgColor theme="6" tint="0.59999389629810485"/>
        </patternFill>
      </fill>
    </dxf>
  </rfmt>
  <rfmt sheetId="1" sqref="I171:U171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611111.xml><?xml version="1.0" encoding="utf-8"?>
<revisions xmlns="http://schemas.openxmlformats.org/spreadsheetml/2006/main" xmlns:r="http://schemas.openxmlformats.org/officeDocument/2006/relationships">
  <rcv guid="{77984228-E82F-4F8D-9DE5-B74C2AD346E6}" action="delete"/>
  <rdn rId="0" localSheetId="1" customView="1" name="Z_77984228_E82F_4F8D_9DE5_B74C2AD346E6_.wvu.PrintArea" hidden="1" oldHidden="1">
    <formula>Лист1!$A$5:$V$182</formula>
    <oldFormula>Лист1!$A$5:$V$182</oldFormula>
  </rdn>
  <rdn rId="0" localSheetId="1" customView="1" name="Z_77984228_E82F_4F8D_9DE5_B74C2AD346E6_.wvu.PrintTitles" hidden="1" oldHidden="1">
    <formula>Лист1!$8:$11</formula>
    <oldFormula>Лист1!$8:$11</oldFormula>
  </rdn>
  <rdn rId="0" localSheetId="1" customView="1" name="Z_77984228_E82F_4F8D_9DE5_B74C2AD346E6_.wvu.FilterData" hidden="1" oldHidden="1">
    <formula>Лист1!$E$15:$E$182</formula>
    <oldFormula>Лист1!$E$15:$E$182</oldFormula>
  </rdn>
  <rdn rId="0" localSheetId="2" customView="1" name="Z_77984228_E82F_4F8D_9DE5_B74C2AD346E6_.wvu.PrintArea" hidden="1" oldHidden="1">
    <formula>Лист2!$A$1:$O$19</formula>
    <oldFormula>Лист2!$A$1:$O$19</oldFormula>
  </rdn>
  <rdn rId="0" localSheetId="2" customView="1" name="Z_77984228_E82F_4F8D_9DE5_B74C2AD346E6_.wvu.Cols" hidden="1" oldHidden="1">
    <formula>Лист2!$F:$G</formula>
    <oldFormula>Лист2!$F:$G</oldFormula>
  </rdn>
  <rcv guid="{77984228-E82F-4F8D-9DE5-B74C2AD346E6}" action="add"/>
</revisions>
</file>

<file path=xl/revisions/revisionLog1711111.xml><?xml version="1.0" encoding="utf-8"?>
<revisions xmlns="http://schemas.openxmlformats.org/spreadsheetml/2006/main" xmlns:r="http://schemas.openxmlformats.org/officeDocument/2006/relationships">
  <rfmt sheetId="1" sqref="I146">
    <dxf>
      <fill>
        <patternFill patternType="solid">
          <bgColor rgb="FFFFFF00"/>
        </patternFill>
      </fill>
    </dxf>
  </rfmt>
  <rcc rId="3608" sId="1" numFmtId="4">
    <oc r="I146">
      <v>274</v>
    </oc>
    <nc r="I146">
      <v>546.79999999999995</v>
    </nc>
  </rcc>
  <rcv guid="{BABD61A3-6A51-407B-8C81-60ED34B253AA}" action="delete"/>
  <rdn rId="0" localSheetId="1" customView="1" name="Z_BABD61A3_6A51_407B_8C81_60ED34B253AA_.wvu.PrintArea" hidden="1" oldHidden="1">
    <formula>Лист1!$A$5:$V$185</formula>
    <oldFormula>Лист1!$A$5:$V$185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Лист1!$E$15:$E$185</formula>
    <oldFormula>Лист1!$E$15:$E$185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userNames.xml><?xml version="1.0" encoding="utf-8"?>
<users xmlns="http://schemas.openxmlformats.org/spreadsheetml/2006/main" xmlns:r="http://schemas.openxmlformats.org/officeDocument/2006/relationships" count="3">
  <userInfo guid="{47791265-13C4-4019-88E5-A188EF8DA801}" name="gmp" id="-860723991" dateTime="2023-01-18T17:32:36"/>
  <userInfo guid="{834A92E9-9853-42F1-807F-DBC3222163C1}" name="pvn" id="-872413936" dateTime="2023-01-25T09:41:29"/>
  <userInfo guid="{BDDFF4A0-37A4-4337-893B-D851B5D10FA5}" name="pvn" id="-872386284" dateTime="2023-03-02T12:57:37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27"/>
  <sheetViews>
    <sheetView tabSelected="1" zoomScale="66" zoomScaleNormal="66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8" sqref="G18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7.7109375" style="3" customWidth="1"/>
    <col min="4" max="4" width="38.7109375" style="3" customWidth="1"/>
    <col min="5" max="5" width="17.5703125" style="3" customWidth="1"/>
    <col min="6" max="6" width="16.140625" style="3" customWidth="1"/>
    <col min="7" max="7" width="15.85546875" style="3" customWidth="1"/>
    <col min="8" max="8" width="15.7109375" style="3" customWidth="1"/>
    <col min="9" max="9" width="14.7109375" style="3" customWidth="1"/>
    <col min="10" max="10" width="14.42578125" style="3" customWidth="1"/>
    <col min="11" max="11" width="15.140625" style="3" customWidth="1"/>
    <col min="12" max="12" width="15" style="3" customWidth="1"/>
    <col min="13" max="13" width="13.85546875" style="3" customWidth="1"/>
    <col min="14" max="14" width="15.7109375" style="3" customWidth="1"/>
    <col min="15" max="15" width="16.85546875" style="3" customWidth="1"/>
    <col min="16" max="16" width="15" style="3" customWidth="1"/>
    <col min="17" max="17" width="14.140625" style="3" customWidth="1"/>
    <col min="18" max="18" width="15.42578125" style="3" customWidth="1"/>
    <col min="19" max="19" width="16.42578125" style="3" customWidth="1"/>
    <col min="20" max="20" width="16.5703125" style="3" customWidth="1"/>
    <col min="21" max="21" width="13.42578125" style="3" customWidth="1"/>
    <col min="22" max="22" width="12.5703125" style="3" customWidth="1"/>
    <col min="23" max="23" width="8.85546875" style="2"/>
    <col min="24" max="24" width="19" style="2" customWidth="1"/>
    <col min="25" max="25" width="18.7109375" style="2" customWidth="1"/>
    <col min="26" max="26" width="23.42578125" style="2" bestFit="1" customWidth="1"/>
    <col min="27" max="27" width="18.28515625" style="2" bestFit="1" customWidth="1"/>
    <col min="28" max="101" width="9.140625" style="2"/>
    <col min="102" max="16384" width="9.140625" style="3"/>
  </cols>
  <sheetData>
    <row r="1" spans="1:28" ht="18.75"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94" t="s">
        <v>253</v>
      </c>
      <c r="T1" s="94"/>
      <c r="U1" s="94"/>
      <c r="V1"/>
      <c r="W1"/>
    </row>
    <row r="2" spans="1:28" ht="18.75"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94" t="s">
        <v>254</v>
      </c>
      <c r="T2" s="94"/>
      <c r="U2" s="94"/>
      <c r="V2"/>
      <c r="W2"/>
    </row>
    <row r="3" spans="1:28" ht="18.75"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94" t="s">
        <v>330</v>
      </c>
      <c r="T3" s="94"/>
      <c r="U3" s="94"/>
      <c r="V3"/>
      <c r="W3"/>
    </row>
    <row r="4" spans="1:28"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/>
      <c r="W4"/>
    </row>
    <row r="5" spans="1:28" ht="15" customHeight="1">
      <c r="A5" s="116" t="s">
        <v>342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</row>
    <row r="6" spans="1:28" ht="37.5" customHeight="1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</row>
    <row r="7" spans="1:28">
      <c r="E7" s="5"/>
      <c r="G7" s="103"/>
      <c r="K7" s="103"/>
      <c r="T7" s="95"/>
      <c r="U7" s="95" t="s">
        <v>147</v>
      </c>
    </row>
    <row r="8" spans="1:28" ht="16.5" customHeight="1">
      <c r="A8" s="117" t="s">
        <v>0</v>
      </c>
      <c r="B8" s="120" t="s">
        <v>1</v>
      </c>
      <c r="C8" s="117" t="s">
        <v>2</v>
      </c>
      <c r="D8" s="117" t="s">
        <v>3</v>
      </c>
      <c r="E8" s="117" t="s">
        <v>4</v>
      </c>
      <c r="F8" s="128" t="s">
        <v>146</v>
      </c>
      <c r="G8" s="129"/>
      <c r="H8" s="129"/>
      <c r="I8" s="130"/>
      <c r="J8" s="128" t="s">
        <v>146</v>
      </c>
      <c r="K8" s="129"/>
      <c r="L8" s="129"/>
      <c r="M8" s="130"/>
      <c r="N8" s="128" t="s">
        <v>186</v>
      </c>
      <c r="O8" s="129"/>
      <c r="P8" s="129"/>
      <c r="Q8" s="130"/>
      <c r="R8" s="131" t="s">
        <v>246</v>
      </c>
      <c r="S8" s="131"/>
      <c r="T8" s="131"/>
      <c r="U8" s="131"/>
      <c r="V8" s="133" t="s">
        <v>171</v>
      </c>
    </row>
    <row r="9" spans="1:28" ht="16.5" customHeight="1">
      <c r="A9" s="118"/>
      <c r="B9" s="121"/>
      <c r="C9" s="118"/>
      <c r="D9" s="118"/>
      <c r="E9" s="123"/>
      <c r="F9" s="125" t="s">
        <v>169</v>
      </c>
      <c r="G9" s="126"/>
      <c r="H9" s="126"/>
      <c r="I9" s="127"/>
      <c r="J9" s="125" t="s">
        <v>5</v>
      </c>
      <c r="K9" s="126"/>
      <c r="L9" s="126"/>
      <c r="M9" s="127"/>
      <c r="N9" s="125" t="s">
        <v>169</v>
      </c>
      <c r="O9" s="126"/>
      <c r="P9" s="126"/>
      <c r="Q9" s="127"/>
      <c r="R9" s="132" t="s">
        <v>169</v>
      </c>
      <c r="S9" s="132"/>
      <c r="T9" s="132"/>
      <c r="U9" s="132"/>
      <c r="V9" s="134"/>
    </row>
    <row r="10" spans="1:28" ht="92.25" customHeight="1">
      <c r="A10" s="119"/>
      <c r="B10" s="122"/>
      <c r="C10" s="119"/>
      <c r="D10" s="119"/>
      <c r="E10" s="124"/>
      <c r="F10" s="104" t="s">
        <v>6</v>
      </c>
      <c r="G10" s="104" t="s">
        <v>7</v>
      </c>
      <c r="H10" s="105" t="s">
        <v>8</v>
      </c>
      <c r="I10" s="105" t="s">
        <v>170</v>
      </c>
      <c r="J10" s="104" t="s">
        <v>6</v>
      </c>
      <c r="K10" s="104" t="s">
        <v>7</v>
      </c>
      <c r="L10" s="105" t="s">
        <v>8</v>
      </c>
      <c r="M10" s="105" t="s">
        <v>170</v>
      </c>
      <c r="N10" s="104" t="s">
        <v>6</v>
      </c>
      <c r="O10" s="104" t="s">
        <v>7</v>
      </c>
      <c r="P10" s="105" t="s">
        <v>8</v>
      </c>
      <c r="Q10" s="105" t="s">
        <v>168</v>
      </c>
      <c r="R10" s="104" t="s">
        <v>6</v>
      </c>
      <c r="S10" s="104" t="s">
        <v>7</v>
      </c>
      <c r="T10" s="98" t="s">
        <v>8</v>
      </c>
      <c r="U10" s="105" t="s">
        <v>168</v>
      </c>
      <c r="V10" s="135"/>
    </row>
    <row r="11" spans="1:28" ht="16.5">
      <c r="A11" s="8" t="s">
        <v>9</v>
      </c>
      <c r="B11" s="9">
        <v>2</v>
      </c>
      <c r="C11" s="10">
        <v>3</v>
      </c>
      <c r="D11" s="10">
        <v>4</v>
      </c>
      <c r="E11" s="10">
        <v>5</v>
      </c>
      <c r="F11" s="104">
        <v>6</v>
      </c>
      <c r="G11" s="104">
        <v>7</v>
      </c>
      <c r="H11" s="105">
        <v>8</v>
      </c>
      <c r="I11" s="105">
        <v>9</v>
      </c>
      <c r="J11" s="104">
        <v>10</v>
      </c>
      <c r="K11" s="104">
        <v>11</v>
      </c>
      <c r="L11" s="105">
        <v>12</v>
      </c>
      <c r="M11" s="105">
        <v>13</v>
      </c>
      <c r="N11" s="104">
        <v>10</v>
      </c>
      <c r="O11" s="104">
        <v>11</v>
      </c>
      <c r="P11" s="105">
        <v>12</v>
      </c>
      <c r="Q11" s="105">
        <v>13</v>
      </c>
      <c r="R11" s="104">
        <v>14</v>
      </c>
      <c r="S11" s="104">
        <v>15</v>
      </c>
      <c r="T11" s="98">
        <v>16</v>
      </c>
      <c r="U11" s="105">
        <v>17</v>
      </c>
      <c r="V11" s="7">
        <v>22</v>
      </c>
    </row>
    <row r="12" spans="1:28" ht="19.5">
      <c r="A12" s="11"/>
      <c r="B12" s="12" t="s">
        <v>10</v>
      </c>
      <c r="C12" s="10"/>
      <c r="D12" s="10"/>
      <c r="E12" s="10"/>
      <c r="F12" s="89">
        <f>G12+H12+I12</f>
        <v>19053576.699999999</v>
      </c>
      <c r="G12" s="89">
        <f>G13+G35+G59+G86+G93+G106+G118+G134+G157+G173+G179+G184</f>
        <v>6646167.7000000002</v>
      </c>
      <c r="H12" s="89">
        <f t="shared" ref="H12:I12" si="0">H13+H35+H59+H86+H93+H106+H118+H134+H157+H173+H179+H184</f>
        <v>11635970.4</v>
      </c>
      <c r="I12" s="89">
        <f t="shared" si="0"/>
        <v>771438.6</v>
      </c>
      <c r="J12" s="91">
        <f>K12+L12+M12</f>
        <v>2384857.2999999998</v>
      </c>
      <c r="K12" s="91">
        <f>K13+K35+K59+K86+K93+K106+K118+K134+K157+K173+K179+K184</f>
        <v>960775.5</v>
      </c>
      <c r="L12" s="91">
        <f t="shared" ref="L12:M12" si="1">L13+L35+L59+L86+L93+L106+L118+L134+L157+L173+L179+L184</f>
        <v>1368612.6</v>
      </c>
      <c r="M12" s="91">
        <f t="shared" si="1"/>
        <v>55469.2</v>
      </c>
      <c r="N12" s="89">
        <f>O12+P12+Q12</f>
        <v>13369449.9</v>
      </c>
      <c r="O12" s="89">
        <f>O13+O35+O59+O86+O93+O106+O118+O134+O157+O173+O179+O184</f>
        <v>5011239</v>
      </c>
      <c r="P12" s="89">
        <f t="shared" ref="P12:Q12" si="2">P13+P35+P59+P86+P93+P106+P118+P134+P157+P173+P179+P184</f>
        <v>8060737.5</v>
      </c>
      <c r="Q12" s="89">
        <f t="shared" si="2"/>
        <v>297473.40000000002</v>
      </c>
      <c r="R12" s="92">
        <f>S12+T12+U12</f>
        <v>7059163.7000000002</v>
      </c>
      <c r="S12" s="92">
        <f>S13+S35+S59+S86+S93+S106+S118+S134+S157+S173+S179+S184</f>
        <v>2541989.1</v>
      </c>
      <c r="T12" s="92">
        <f>T13+T35+T59+T86+T93+T106+T118+T134+T157+T173+T179</f>
        <v>4226278.3</v>
      </c>
      <c r="U12" s="92">
        <f>U13+U35+U59+U86+U93+U106+U118+U134+U157+U173+U179</f>
        <v>290896.3</v>
      </c>
      <c r="V12" s="14">
        <f>J12/F12</f>
        <v>0.125</v>
      </c>
      <c r="X12" s="112"/>
      <c r="Y12" s="112"/>
      <c r="Z12" s="112"/>
      <c r="AA12" s="112"/>
      <c r="AB12" s="113"/>
    </row>
    <row r="13" spans="1:28" ht="18.75">
      <c r="A13" s="16">
        <v>1</v>
      </c>
      <c r="B13" s="17" t="s">
        <v>11</v>
      </c>
      <c r="C13" s="18" t="s">
        <v>12</v>
      </c>
      <c r="D13" s="18" t="s">
        <v>12</v>
      </c>
      <c r="E13" s="18" t="s">
        <v>12</v>
      </c>
      <c r="F13" s="39">
        <f t="shared" ref="F13:F39" si="3">G13+H13+I13</f>
        <v>855577.4</v>
      </c>
      <c r="G13" s="39">
        <f>G15+G28+G32+G20</f>
        <v>224505.9</v>
      </c>
      <c r="H13" s="39">
        <f t="shared" ref="H13" si="4">H15+H28+H32+H20</f>
        <v>614017.30000000005</v>
      </c>
      <c r="I13" s="39">
        <f>I15+I28+I32+I20</f>
        <v>17054.2</v>
      </c>
      <c r="J13" s="19">
        <f>K13+L13+M13</f>
        <v>184558.7</v>
      </c>
      <c r="K13" s="19">
        <f>K15+K20+K28+K32</f>
        <v>49568.1</v>
      </c>
      <c r="L13" s="19">
        <f t="shared" ref="L13:M13" si="5">L15+L20+L28+L32</f>
        <v>128432</v>
      </c>
      <c r="M13" s="19">
        <f t="shared" si="5"/>
        <v>6558.6</v>
      </c>
      <c r="N13" s="39">
        <f t="shared" ref="N13" si="6">O13+P13+Q13</f>
        <v>556156.19999999995</v>
      </c>
      <c r="O13" s="39">
        <f>O15+O28+O32+O20</f>
        <v>189592</v>
      </c>
      <c r="P13" s="39">
        <f t="shared" ref="P13:Q13" si="7">P15+P28+P32+P20</f>
        <v>353790.3</v>
      </c>
      <c r="Q13" s="39">
        <f t="shared" si="7"/>
        <v>12773.9</v>
      </c>
      <c r="R13" s="97">
        <f t="shared" ref="R13" si="8">S13+T13+U13</f>
        <v>283372</v>
      </c>
      <c r="S13" s="97">
        <f>S15+S28+S32+S20</f>
        <v>148211.5</v>
      </c>
      <c r="T13" s="97">
        <f t="shared" ref="T13:U13" si="9">T15+T28+T32+T20</f>
        <v>122942.6</v>
      </c>
      <c r="U13" s="97">
        <f t="shared" si="9"/>
        <v>12217.9</v>
      </c>
      <c r="V13" s="20">
        <f t="shared" ref="V13:V76" si="10">J13/F13</f>
        <v>0.216</v>
      </c>
      <c r="X13" s="114"/>
      <c r="Y13" s="114"/>
      <c r="Z13" s="114"/>
      <c r="AA13" s="114"/>
      <c r="AB13" s="113"/>
    </row>
    <row r="14" spans="1:28" ht="18.75">
      <c r="A14" s="21"/>
      <c r="B14" s="34" t="s">
        <v>14</v>
      </c>
      <c r="C14" s="27"/>
      <c r="D14" s="27"/>
      <c r="E14" s="27"/>
      <c r="F14" s="24"/>
      <c r="G14" s="68"/>
      <c r="H14" s="68"/>
      <c r="I14" s="68"/>
      <c r="J14" s="24"/>
      <c r="K14" s="68"/>
      <c r="L14" s="68"/>
      <c r="M14" s="68"/>
      <c r="N14" s="24"/>
      <c r="O14" s="68"/>
      <c r="P14" s="68"/>
      <c r="Q14" s="68"/>
      <c r="R14" s="24"/>
      <c r="S14" s="68"/>
      <c r="T14" s="68"/>
      <c r="U14" s="68"/>
      <c r="V14" s="28"/>
      <c r="X14" s="115"/>
      <c r="Y14" s="115"/>
      <c r="Z14" s="115"/>
      <c r="AA14" s="115"/>
      <c r="AB14" s="113"/>
    </row>
    <row r="15" spans="1:28" ht="18.75">
      <c r="A15" s="8" t="s">
        <v>13</v>
      </c>
      <c r="B15" s="42" t="s">
        <v>321</v>
      </c>
      <c r="C15" s="23" t="s">
        <v>12</v>
      </c>
      <c r="D15" s="23" t="s">
        <v>12</v>
      </c>
      <c r="E15" s="23" t="s">
        <v>12</v>
      </c>
      <c r="F15" s="24">
        <f>G15+H15+I15</f>
        <v>48147.6</v>
      </c>
      <c r="G15" s="24">
        <f>SUM(G17:G19)</f>
        <v>555.5</v>
      </c>
      <c r="H15" s="24">
        <f>SUM(H17:H19)</f>
        <v>47592.1</v>
      </c>
      <c r="I15" s="24">
        <f t="shared" ref="I15" si="11">SUM(I18:I19)</f>
        <v>0</v>
      </c>
      <c r="J15" s="24">
        <f>K15+L15+M15</f>
        <v>0</v>
      </c>
      <c r="K15" s="24">
        <f>K17+K18+K19</f>
        <v>0</v>
      </c>
      <c r="L15" s="24">
        <f t="shared" ref="L15:M15" si="12">L17+L18+L19</f>
        <v>0</v>
      </c>
      <c r="M15" s="24">
        <f t="shared" si="12"/>
        <v>0</v>
      </c>
      <c r="N15" s="24">
        <f t="shared" ref="N15" si="13">O15+P15+Q15</f>
        <v>0</v>
      </c>
      <c r="O15" s="24">
        <f>SUM(O17:O19)</f>
        <v>0</v>
      </c>
      <c r="P15" s="24">
        <f t="shared" ref="P15:Q15" si="14">SUM(P17:P19)</f>
        <v>0</v>
      </c>
      <c r="Q15" s="24">
        <f t="shared" si="14"/>
        <v>0</v>
      </c>
      <c r="R15" s="24">
        <f t="shared" ref="R15" si="15">S15+T15+U15</f>
        <v>0</v>
      </c>
      <c r="S15" s="24">
        <f>SUM(S17:S19)</f>
        <v>0</v>
      </c>
      <c r="T15" s="24">
        <f t="shared" ref="T15:U15" si="16">SUM(T17:T19)</f>
        <v>0</v>
      </c>
      <c r="U15" s="24">
        <f t="shared" si="16"/>
        <v>0</v>
      </c>
      <c r="V15" s="32">
        <f t="shared" si="10"/>
        <v>0</v>
      </c>
    </row>
    <row r="16" spans="1:28" ht="18.75">
      <c r="A16" s="33"/>
      <c r="B16" s="34" t="s">
        <v>14</v>
      </c>
      <c r="C16" s="27"/>
      <c r="D16" s="27"/>
      <c r="E16" s="27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32"/>
    </row>
    <row r="17" spans="1:22" ht="87.75" customHeight="1">
      <c r="A17" s="33"/>
      <c r="B17" s="83" t="s">
        <v>114</v>
      </c>
      <c r="C17" s="80" t="s">
        <v>205</v>
      </c>
      <c r="D17" s="81" t="s">
        <v>43</v>
      </c>
      <c r="E17" s="29" t="s">
        <v>115</v>
      </c>
      <c r="F17" s="24">
        <f>G17+H17+I17</f>
        <v>3701.9</v>
      </c>
      <c r="G17" s="68">
        <v>111.1</v>
      </c>
      <c r="H17" s="68">
        <v>3590.8</v>
      </c>
      <c r="I17" s="24"/>
      <c r="J17" s="24">
        <f>K17+L17+M17</f>
        <v>0</v>
      </c>
      <c r="K17" s="24"/>
      <c r="L17" s="24"/>
      <c r="M17" s="24"/>
      <c r="N17" s="24">
        <f t="shared" ref="N17:N27" si="17">O17+P17+Q17</f>
        <v>0</v>
      </c>
      <c r="O17" s="24"/>
      <c r="P17" s="24"/>
      <c r="Q17" s="24"/>
      <c r="R17" s="24">
        <f t="shared" ref="R17:R27" si="18">S17+T17+U17</f>
        <v>0</v>
      </c>
      <c r="S17" s="24"/>
      <c r="T17" s="24"/>
      <c r="U17" s="24"/>
      <c r="V17" s="32">
        <f t="shared" si="10"/>
        <v>0</v>
      </c>
    </row>
    <row r="18" spans="1:22" ht="78" customHeight="1">
      <c r="A18" s="33"/>
      <c r="B18" s="53" t="s">
        <v>257</v>
      </c>
      <c r="C18" s="29" t="s">
        <v>259</v>
      </c>
      <c r="D18" s="30" t="s">
        <v>260</v>
      </c>
      <c r="E18" s="29" t="s">
        <v>255</v>
      </c>
      <c r="F18" s="24">
        <f t="shared" ref="F18:F19" si="19">G18+H18+I18</f>
        <v>9671.7999999999993</v>
      </c>
      <c r="G18" s="68">
        <v>96.7</v>
      </c>
      <c r="H18" s="68">
        <v>9575.1</v>
      </c>
      <c r="I18" s="24"/>
      <c r="J18" s="24">
        <f t="shared" ref="J18:J19" si="20">K18+L18+M18</f>
        <v>0</v>
      </c>
      <c r="K18" s="24"/>
      <c r="L18" s="24"/>
      <c r="M18" s="24"/>
      <c r="N18" s="24">
        <f t="shared" si="17"/>
        <v>0</v>
      </c>
      <c r="O18" s="24"/>
      <c r="P18" s="24"/>
      <c r="Q18" s="24"/>
      <c r="R18" s="24">
        <f t="shared" si="18"/>
        <v>0</v>
      </c>
      <c r="S18" s="24"/>
      <c r="T18" s="24"/>
      <c r="U18" s="24"/>
      <c r="V18" s="32">
        <f t="shared" si="10"/>
        <v>0</v>
      </c>
    </row>
    <row r="19" spans="1:22" ht="80.25" customHeight="1">
      <c r="A19" s="33"/>
      <c r="B19" s="53" t="s">
        <v>258</v>
      </c>
      <c r="C19" s="29" t="s">
        <v>259</v>
      </c>
      <c r="D19" s="30" t="s">
        <v>260</v>
      </c>
      <c r="E19" s="29" t="s">
        <v>256</v>
      </c>
      <c r="F19" s="24">
        <f t="shared" si="19"/>
        <v>34773.9</v>
      </c>
      <c r="G19" s="68">
        <v>347.7</v>
      </c>
      <c r="H19" s="68">
        <v>34426.199999999997</v>
      </c>
      <c r="I19" s="24"/>
      <c r="J19" s="24">
        <f t="shared" si="20"/>
        <v>0</v>
      </c>
      <c r="K19" s="24"/>
      <c r="L19" s="24"/>
      <c r="M19" s="24"/>
      <c r="N19" s="24">
        <f t="shared" si="17"/>
        <v>0</v>
      </c>
      <c r="O19" s="24"/>
      <c r="P19" s="24"/>
      <c r="Q19" s="24"/>
      <c r="R19" s="24">
        <f t="shared" si="18"/>
        <v>0</v>
      </c>
      <c r="S19" s="24"/>
      <c r="T19" s="24"/>
      <c r="U19" s="24"/>
      <c r="V19" s="32">
        <f t="shared" si="10"/>
        <v>0</v>
      </c>
    </row>
    <row r="20" spans="1:22" ht="38.25" customHeight="1">
      <c r="A20" s="21" t="s">
        <v>18</v>
      </c>
      <c r="B20" s="42" t="s">
        <v>19</v>
      </c>
      <c r="C20" s="29"/>
      <c r="D20" s="30"/>
      <c r="E20" s="29"/>
      <c r="F20" s="24">
        <f>G20+H20+I20</f>
        <v>169121.9</v>
      </c>
      <c r="G20" s="24">
        <f>SUM(G22:G27)</f>
        <v>140472.1</v>
      </c>
      <c r="H20" s="24">
        <f t="shared" ref="H20:I20" si="21">SUM(H22:H27)</f>
        <v>11595.6</v>
      </c>
      <c r="I20" s="24">
        <f t="shared" si="21"/>
        <v>17054.2</v>
      </c>
      <c r="J20" s="24">
        <f>K20+L20+M20</f>
        <v>36675.300000000003</v>
      </c>
      <c r="K20" s="24">
        <f>K22+K23+K24+K25+K26+K27</f>
        <v>30116.7</v>
      </c>
      <c r="L20" s="24">
        <f t="shared" ref="L20:M20" si="22">L22+L23+L24+L25+L26+L27</f>
        <v>0</v>
      </c>
      <c r="M20" s="24">
        <f t="shared" si="22"/>
        <v>6558.6</v>
      </c>
      <c r="N20" s="24">
        <f>O20+P20+Q20</f>
        <v>155542.1</v>
      </c>
      <c r="O20" s="24">
        <f>SUM(O22:O27)</f>
        <v>137538.5</v>
      </c>
      <c r="P20" s="24">
        <f t="shared" ref="P20:Q20" si="23">SUM(P22:P27)</f>
        <v>5229.7</v>
      </c>
      <c r="Q20" s="24">
        <f t="shared" si="23"/>
        <v>12773.9</v>
      </c>
      <c r="R20" s="24">
        <f t="shared" si="18"/>
        <v>149756.4</v>
      </c>
      <c r="S20" s="24">
        <f>SUM(S22:S27)</f>
        <v>137538.5</v>
      </c>
      <c r="T20" s="24">
        <f t="shared" ref="T20:U20" si="24">SUM(T22:T27)</f>
        <v>0</v>
      </c>
      <c r="U20" s="24">
        <f t="shared" si="24"/>
        <v>12217.9</v>
      </c>
      <c r="V20" s="32">
        <f t="shared" si="10"/>
        <v>0.217</v>
      </c>
    </row>
    <row r="21" spans="1:22" ht="18" customHeight="1">
      <c r="B21" s="34" t="s">
        <v>14</v>
      </c>
      <c r="C21" s="29"/>
      <c r="D21" s="30"/>
      <c r="E21" s="29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32"/>
    </row>
    <row r="22" spans="1:22" ht="124.5" customHeight="1">
      <c r="A22" s="33"/>
      <c r="B22" s="76" t="s">
        <v>22</v>
      </c>
      <c r="C22" s="29" t="s">
        <v>248</v>
      </c>
      <c r="D22" s="30" t="s">
        <v>21</v>
      </c>
      <c r="E22" s="29" t="s">
        <v>129</v>
      </c>
      <c r="F22" s="24">
        <f>G22+H22+I22</f>
        <v>10403</v>
      </c>
      <c r="G22" s="68">
        <v>9000</v>
      </c>
      <c r="H22" s="68"/>
      <c r="I22" s="68">
        <v>1403</v>
      </c>
      <c r="J22" s="24">
        <f>K22+L22+M22</f>
        <v>0</v>
      </c>
      <c r="K22" s="68"/>
      <c r="L22" s="68"/>
      <c r="M22" s="68"/>
      <c r="N22" s="24">
        <f t="shared" si="17"/>
        <v>9849</v>
      </c>
      <c r="O22" s="68">
        <v>9000</v>
      </c>
      <c r="P22" s="68"/>
      <c r="Q22" s="68">
        <v>849</v>
      </c>
      <c r="R22" s="24">
        <f t="shared" si="18"/>
        <v>9589</v>
      </c>
      <c r="S22" s="68">
        <v>9000</v>
      </c>
      <c r="T22" s="68"/>
      <c r="U22" s="106">
        <v>589</v>
      </c>
      <c r="V22" s="32">
        <f t="shared" si="10"/>
        <v>0</v>
      </c>
    </row>
    <row r="23" spans="1:22" ht="78.75" customHeight="1">
      <c r="A23" s="33"/>
      <c r="B23" s="35" t="s">
        <v>127</v>
      </c>
      <c r="C23" s="29" t="s">
        <v>248</v>
      </c>
      <c r="D23" s="30" t="s">
        <v>21</v>
      </c>
      <c r="E23" s="29" t="s">
        <v>126</v>
      </c>
      <c r="F23" s="24">
        <f t="shared" si="3"/>
        <v>31578.9</v>
      </c>
      <c r="G23" s="68">
        <v>30000</v>
      </c>
      <c r="H23" s="68"/>
      <c r="I23" s="108">
        <v>1578.9</v>
      </c>
      <c r="J23" s="24">
        <f t="shared" ref="J23:J27" si="25">K23+L23+M23</f>
        <v>9095.6</v>
      </c>
      <c r="K23" s="68">
        <v>9095.6</v>
      </c>
      <c r="L23" s="68"/>
      <c r="M23" s="68"/>
      <c r="N23" s="24">
        <f t="shared" si="17"/>
        <v>31602.3</v>
      </c>
      <c r="O23" s="68">
        <v>30000</v>
      </c>
      <c r="P23" s="68"/>
      <c r="Q23" s="68">
        <v>1602.3</v>
      </c>
      <c r="R23" s="24">
        <f t="shared" si="18"/>
        <v>31612.3</v>
      </c>
      <c r="S23" s="68">
        <v>30000</v>
      </c>
      <c r="T23" s="68"/>
      <c r="U23" s="68">
        <v>1612.3</v>
      </c>
      <c r="V23" s="32">
        <f t="shared" si="10"/>
        <v>0.28799999999999998</v>
      </c>
    </row>
    <row r="24" spans="1:22" ht="62.25" customHeight="1">
      <c r="A24" s="33"/>
      <c r="B24" s="35" t="s">
        <v>23</v>
      </c>
      <c r="C24" s="29" t="s">
        <v>248</v>
      </c>
      <c r="D24" s="30" t="s">
        <v>21</v>
      </c>
      <c r="E24" s="29" t="s">
        <v>128</v>
      </c>
      <c r="F24" s="24">
        <f t="shared" si="3"/>
        <v>107565.1</v>
      </c>
      <c r="G24" s="68">
        <v>94981.8</v>
      </c>
      <c r="H24" s="68"/>
      <c r="I24" s="68">
        <v>12583.3</v>
      </c>
      <c r="J24" s="24">
        <f t="shared" si="25"/>
        <v>27579.7</v>
      </c>
      <c r="K24" s="68">
        <v>21021.1</v>
      </c>
      <c r="L24" s="68"/>
      <c r="M24" s="68">
        <v>6558.6</v>
      </c>
      <c r="N24" s="24">
        <f t="shared" si="17"/>
        <v>105105.3</v>
      </c>
      <c r="O24" s="68">
        <v>94981.8</v>
      </c>
      <c r="P24" s="68"/>
      <c r="Q24" s="68">
        <v>10123.5</v>
      </c>
      <c r="R24" s="24">
        <f t="shared" si="18"/>
        <v>104988.3</v>
      </c>
      <c r="S24" s="68">
        <v>94981.8</v>
      </c>
      <c r="T24" s="68"/>
      <c r="U24" s="68">
        <v>10006.5</v>
      </c>
      <c r="V24" s="32">
        <f t="shared" si="10"/>
        <v>0.25600000000000001</v>
      </c>
    </row>
    <row r="25" spans="1:22" ht="89.25" customHeight="1">
      <c r="A25" s="33"/>
      <c r="B25" s="35" t="s">
        <v>108</v>
      </c>
      <c r="C25" s="29" t="s">
        <v>248</v>
      </c>
      <c r="D25" s="30" t="s">
        <v>21</v>
      </c>
      <c r="E25" s="29" t="s">
        <v>109</v>
      </c>
      <c r="F25" s="24">
        <f t="shared" si="3"/>
        <v>7366.9</v>
      </c>
      <c r="G25" s="68">
        <v>3000</v>
      </c>
      <c r="H25" s="68">
        <v>4173.1000000000004</v>
      </c>
      <c r="I25" s="68">
        <v>193.8</v>
      </c>
      <c r="J25" s="24">
        <f t="shared" si="25"/>
        <v>0</v>
      </c>
      <c r="K25" s="68"/>
      <c r="L25" s="68"/>
      <c r="M25" s="68"/>
      <c r="N25" s="24">
        <f t="shared" si="17"/>
        <v>7563.3</v>
      </c>
      <c r="O25" s="68">
        <v>3000</v>
      </c>
      <c r="P25" s="68">
        <v>4364.2</v>
      </c>
      <c r="Q25" s="68">
        <v>199.1</v>
      </c>
      <c r="R25" s="24">
        <f t="shared" si="18"/>
        <v>3010.1</v>
      </c>
      <c r="S25" s="68">
        <v>3000</v>
      </c>
      <c r="T25" s="68"/>
      <c r="U25" s="68">
        <v>10.1</v>
      </c>
      <c r="V25" s="32">
        <f t="shared" si="10"/>
        <v>0</v>
      </c>
    </row>
    <row r="26" spans="1:22" ht="54.75" customHeight="1">
      <c r="A26" s="33"/>
      <c r="B26" s="35" t="s">
        <v>20</v>
      </c>
      <c r="C26" s="29" t="s">
        <v>248</v>
      </c>
      <c r="D26" s="30" t="s">
        <v>21</v>
      </c>
      <c r="E26" s="29" t="s">
        <v>110</v>
      </c>
      <c r="F26" s="24">
        <f t="shared" si="3"/>
        <v>10817.8</v>
      </c>
      <c r="G26" s="68">
        <v>2933.6</v>
      </c>
      <c r="H26" s="68">
        <v>6589</v>
      </c>
      <c r="I26" s="68">
        <v>1295.2</v>
      </c>
      <c r="J26" s="24">
        <f t="shared" si="25"/>
        <v>0</v>
      </c>
      <c r="K26" s="68"/>
      <c r="L26" s="68"/>
      <c r="M26" s="68"/>
      <c r="N26" s="24">
        <f t="shared" si="17"/>
        <v>0</v>
      </c>
      <c r="O26" s="68">
        <v>0</v>
      </c>
      <c r="P26" s="68"/>
      <c r="Q26" s="68"/>
      <c r="R26" s="24">
        <f t="shared" si="18"/>
        <v>0</v>
      </c>
      <c r="S26" s="68">
        <v>0</v>
      </c>
      <c r="T26" s="68"/>
      <c r="U26" s="107"/>
      <c r="V26" s="32">
        <f t="shared" si="10"/>
        <v>0</v>
      </c>
    </row>
    <row r="27" spans="1:22" ht="59.25" customHeight="1">
      <c r="A27" s="33"/>
      <c r="B27" s="35" t="s">
        <v>111</v>
      </c>
      <c r="C27" s="29" t="s">
        <v>248</v>
      </c>
      <c r="D27" s="30" t="s">
        <v>21</v>
      </c>
      <c r="E27" s="29" t="s">
        <v>112</v>
      </c>
      <c r="F27" s="24">
        <f t="shared" si="3"/>
        <v>1390.2</v>
      </c>
      <c r="G27" s="68">
        <v>556.70000000000005</v>
      </c>
      <c r="H27" s="68">
        <v>833.5</v>
      </c>
      <c r="I27" s="68"/>
      <c r="J27" s="24">
        <f t="shared" si="25"/>
        <v>0</v>
      </c>
      <c r="K27" s="68"/>
      <c r="L27" s="68"/>
      <c r="M27" s="68"/>
      <c r="N27" s="24">
        <f t="shared" si="17"/>
        <v>1422.2</v>
      </c>
      <c r="O27" s="68">
        <v>556.70000000000005</v>
      </c>
      <c r="P27" s="68">
        <v>865.5</v>
      </c>
      <c r="Q27" s="68"/>
      <c r="R27" s="24">
        <f t="shared" si="18"/>
        <v>556.70000000000005</v>
      </c>
      <c r="S27" s="68">
        <v>556.70000000000005</v>
      </c>
      <c r="T27" s="68"/>
      <c r="U27" s="68"/>
      <c r="V27" s="32">
        <f t="shared" si="10"/>
        <v>0</v>
      </c>
    </row>
    <row r="28" spans="1:22" ht="33">
      <c r="A28" s="8" t="s">
        <v>24</v>
      </c>
      <c r="B28" s="42" t="s">
        <v>25</v>
      </c>
      <c r="C28" s="23" t="s">
        <v>12</v>
      </c>
      <c r="D28" s="23" t="s">
        <v>12</v>
      </c>
      <c r="E28" s="23" t="s">
        <v>12</v>
      </c>
      <c r="F28" s="24">
        <f t="shared" si="3"/>
        <v>638125.5</v>
      </c>
      <c r="G28" s="24">
        <f>SUM(G30:G31)</f>
        <v>83478.3</v>
      </c>
      <c r="H28" s="24">
        <f>SUM(H30:H31)</f>
        <v>554647.19999999995</v>
      </c>
      <c r="I28" s="24">
        <f>SUM(I30:I31)</f>
        <v>0</v>
      </c>
      <c r="J28" s="24">
        <f>K28+L28+M28</f>
        <v>147883.4</v>
      </c>
      <c r="K28" s="24">
        <f>SUM(K30:K31)</f>
        <v>19451.400000000001</v>
      </c>
      <c r="L28" s="24">
        <f>SUM(L30:L31)</f>
        <v>128432</v>
      </c>
      <c r="M28" s="24">
        <f>SUM(M30:M31)</f>
        <v>0</v>
      </c>
      <c r="N28" s="24">
        <f t="shared" ref="N28" si="26">O28+P28+Q28</f>
        <v>400411.5</v>
      </c>
      <c r="O28" s="24">
        <f>SUM(O30:O31)</f>
        <v>52053.5</v>
      </c>
      <c r="P28" s="24">
        <f>SUM(P30:P31)</f>
        <v>348358</v>
      </c>
      <c r="Q28" s="24">
        <f>SUM(Q30:Q31)</f>
        <v>0</v>
      </c>
      <c r="R28" s="24">
        <f t="shared" ref="R28" si="27">S28+T28+U28</f>
        <v>133413</v>
      </c>
      <c r="S28" s="24">
        <f>SUM(S30:S31)</f>
        <v>10673</v>
      </c>
      <c r="T28" s="24">
        <f>SUM(T30:T31)</f>
        <v>122740</v>
      </c>
      <c r="U28" s="24">
        <f>SUM(U30:U31)</f>
        <v>0</v>
      </c>
      <c r="V28" s="32">
        <f t="shared" si="10"/>
        <v>0.23200000000000001</v>
      </c>
    </row>
    <row r="29" spans="1:22" ht="18.75">
      <c r="A29" s="21"/>
      <c r="B29" s="34" t="s">
        <v>14</v>
      </c>
      <c r="C29" s="27"/>
      <c r="D29" s="36"/>
      <c r="E29" s="27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32"/>
    </row>
    <row r="30" spans="1:22" ht="73.5" customHeight="1">
      <c r="A30" s="21"/>
      <c r="B30" s="35" t="s">
        <v>26</v>
      </c>
      <c r="C30" s="29" t="s">
        <v>247</v>
      </c>
      <c r="D30" s="30" t="s">
        <v>17</v>
      </c>
      <c r="E30" s="29" t="s">
        <v>119</v>
      </c>
      <c r="F30" s="24">
        <f>G30+H30+I30</f>
        <v>637525.5</v>
      </c>
      <c r="G30" s="68">
        <v>82878.3</v>
      </c>
      <c r="H30" s="68">
        <v>554647.19999999995</v>
      </c>
      <c r="I30" s="68"/>
      <c r="J30" s="24">
        <f t="shared" ref="J30:J31" si="28">K30+L30+M30</f>
        <v>147623</v>
      </c>
      <c r="K30" s="68">
        <v>19191</v>
      </c>
      <c r="L30" s="68">
        <v>128431.95</v>
      </c>
      <c r="M30" s="68"/>
      <c r="N30" s="24">
        <f t="shared" ref="N30:N32" si="29">O30+P30+Q30</f>
        <v>400411.5</v>
      </c>
      <c r="O30" s="68">
        <v>52053.5</v>
      </c>
      <c r="P30" s="68">
        <v>348358</v>
      </c>
      <c r="Q30" s="68"/>
      <c r="R30" s="24">
        <f t="shared" ref="R30:R31" si="30">S30+T30+U30</f>
        <v>133413</v>
      </c>
      <c r="S30" s="68">
        <v>10673</v>
      </c>
      <c r="T30" s="68">
        <v>122740</v>
      </c>
      <c r="U30" s="68"/>
      <c r="V30" s="32">
        <f t="shared" si="10"/>
        <v>0.23200000000000001</v>
      </c>
    </row>
    <row r="31" spans="1:22" ht="94.5" customHeight="1">
      <c r="A31" s="21"/>
      <c r="B31" s="35" t="s">
        <v>160</v>
      </c>
      <c r="C31" s="29" t="s">
        <v>247</v>
      </c>
      <c r="D31" s="30" t="s">
        <v>17</v>
      </c>
      <c r="E31" s="29" t="s">
        <v>124</v>
      </c>
      <c r="F31" s="24">
        <f t="shared" si="3"/>
        <v>600</v>
      </c>
      <c r="G31" s="68">
        <v>600</v>
      </c>
      <c r="H31" s="68"/>
      <c r="I31" s="68"/>
      <c r="J31" s="24">
        <f t="shared" si="28"/>
        <v>260.39999999999998</v>
      </c>
      <c r="K31" s="68">
        <v>260.42</v>
      </c>
      <c r="L31" s="68"/>
      <c r="M31" s="68"/>
      <c r="N31" s="24">
        <f t="shared" si="29"/>
        <v>0</v>
      </c>
      <c r="O31" s="68">
        <v>0</v>
      </c>
      <c r="P31" s="68"/>
      <c r="Q31" s="68"/>
      <c r="R31" s="24">
        <f t="shared" si="30"/>
        <v>0</v>
      </c>
      <c r="S31" s="68">
        <v>0</v>
      </c>
      <c r="T31" s="68"/>
      <c r="U31" s="68"/>
      <c r="V31" s="32">
        <f t="shared" si="10"/>
        <v>0.434</v>
      </c>
    </row>
    <row r="32" spans="1:22" ht="30.75" customHeight="1">
      <c r="A32" s="21" t="s">
        <v>299</v>
      </c>
      <c r="B32" s="42" t="s">
        <v>302</v>
      </c>
      <c r="C32" s="29"/>
      <c r="D32" s="30"/>
      <c r="E32" s="23" t="s">
        <v>12</v>
      </c>
      <c r="F32" s="24">
        <f t="shared" ref="F32" si="31">G32+H32+I32</f>
        <v>182.4</v>
      </c>
      <c r="G32" s="68">
        <f>SUM(G34)</f>
        <v>0</v>
      </c>
      <c r="H32" s="68">
        <f t="shared" ref="H32:I32" si="32">SUM(H34)</f>
        <v>182.4</v>
      </c>
      <c r="I32" s="68">
        <f t="shared" si="32"/>
        <v>0</v>
      </c>
      <c r="J32" s="24">
        <f>K32+L32+M32</f>
        <v>0</v>
      </c>
      <c r="K32" s="68">
        <f>K34</f>
        <v>0</v>
      </c>
      <c r="L32" s="68">
        <f t="shared" ref="L32:M32" si="33">L34</f>
        <v>0</v>
      </c>
      <c r="M32" s="68">
        <f t="shared" si="33"/>
        <v>0</v>
      </c>
      <c r="N32" s="24">
        <f t="shared" si="29"/>
        <v>202.6</v>
      </c>
      <c r="O32" s="68">
        <f>SUM(O34)</f>
        <v>0</v>
      </c>
      <c r="P32" s="68">
        <f t="shared" ref="P32:Q32" si="34">SUM(P34)</f>
        <v>202.6</v>
      </c>
      <c r="Q32" s="68">
        <f t="shared" si="34"/>
        <v>0</v>
      </c>
      <c r="R32" s="24">
        <f>S32+T32+U32</f>
        <v>202.6</v>
      </c>
      <c r="S32" s="68">
        <f>SUM(S34)</f>
        <v>0</v>
      </c>
      <c r="T32" s="68">
        <f t="shared" ref="T32:U32" si="35">SUM(T34)</f>
        <v>202.6</v>
      </c>
      <c r="U32" s="68">
        <f t="shared" si="35"/>
        <v>0</v>
      </c>
      <c r="V32" s="32">
        <f t="shared" si="10"/>
        <v>0</v>
      </c>
    </row>
    <row r="33" spans="1:101" ht="21" customHeight="1">
      <c r="A33" s="21"/>
      <c r="B33" s="34" t="s">
        <v>14</v>
      </c>
      <c r="C33" s="29"/>
      <c r="D33" s="30"/>
      <c r="E33" s="29"/>
      <c r="F33" s="24"/>
      <c r="G33" s="68"/>
      <c r="H33" s="68"/>
      <c r="I33" s="68"/>
      <c r="J33" s="24">
        <f t="shared" ref="J33:J34" si="36">K33+L33+M33</f>
        <v>0</v>
      </c>
      <c r="K33" s="68"/>
      <c r="L33" s="68"/>
      <c r="M33" s="68"/>
      <c r="N33" s="24"/>
      <c r="O33" s="68"/>
      <c r="P33" s="68"/>
      <c r="Q33" s="68"/>
      <c r="R33" s="24"/>
      <c r="S33" s="68"/>
      <c r="T33" s="68"/>
      <c r="U33" s="68"/>
      <c r="V33" s="32"/>
    </row>
    <row r="34" spans="1:101" ht="83.25" customHeight="1">
      <c r="A34" s="21"/>
      <c r="B34" s="35" t="s">
        <v>301</v>
      </c>
      <c r="C34" s="29" t="s">
        <v>187</v>
      </c>
      <c r="D34" s="30" t="s">
        <v>15</v>
      </c>
      <c r="E34" s="29" t="s">
        <v>300</v>
      </c>
      <c r="F34" s="24">
        <f t="shared" si="3"/>
        <v>182.4</v>
      </c>
      <c r="G34" s="68"/>
      <c r="H34" s="68">
        <v>182.4</v>
      </c>
      <c r="I34" s="68"/>
      <c r="J34" s="24">
        <f t="shared" si="36"/>
        <v>0</v>
      </c>
      <c r="K34" s="68"/>
      <c r="L34" s="68"/>
      <c r="M34" s="68"/>
      <c r="N34" s="24">
        <f t="shared" ref="N34" si="37">O34+P34+Q34</f>
        <v>202.6</v>
      </c>
      <c r="O34" s="68"/>
      <c r="P34" s="68">
        <v>202.6</v>
      </c>
      <c r="Q34" s="68"/>
      <c r="R34" s="24">
        <f t="shared" ref="R34" si="38">S34+T34+U34</f>
        <v>202.6</v>
      </c>
      <c r="S34" s="68"/>
      <c r="T34" s="68">
        <v>202.6</v>
      </c>
      <c r="U34" s="68"/>
      <c r="V34" s="32">
        <f t="shared" si="10"/>
        <v>0</v>
      </c>
    </row>
    <row r="35" spans="1:101" ht="24" customHeight="1">
      <c r="A35" s="18" t="s">
        <v>27</v>
      </c>
      <c r="B35" s="37" t="s">
        <v>28</v>
      </c>
      <c r="C35" s="38" t="s">
        <v>12</v>
      </c>
      <c r="D35" s="38" t="s">
        <v>12</v>
      </c>
      <c r="E35" s="38" t="s">
        <v>12</v>
      </c>
      <c r="F35" s="39">
        <f t="shared" si="3"/>
        <v>2021543.2</v>
      </c>
      <c r="G35" s="39">
        <f>G36+G40+G44+G48+G51</f>
        <v>442537.4</v>
      </c>
      <c r="H35" s="39">
        <f>H36+H40+H44+H48+H51</f>
        <v>1579005.8</v>
      </c>
      <c r="I35" s="39">
        <f>I36+I40+I44+I48+I51</f>
        <v>0</v>
      </c>
      <c r="J35" s="39">
        <f>K35+L35+M35</f>
        <v>115588.4</v>
      </c>
      <c r="K35" s="39">
        <f>K36+K40+K44+K48+K51</f>
        <v>39911</v>
      </c>
      <c r="L35" s="39">
        <f>L36+L40+L44+L48+L51</f>
        <v>75677.399999999994</v>
      </c>
      <c r="M35" s="39">
        <f>M36+M40+M44+M48+M51</f>
        <v>0</v>
      </c>
      <c r="N35" s="39">
        <f t="shared" ref="N35:N36" si="39">O35+P35+Q35</f>
        <v>1448810.4</v>
      </c>
      <c r="O35" s="39">
        <f>O36+O40+O44+O48+O51</f>
        <v>316420.5</v>
      </c>
      <c r="P35" s="39">
        <f>P36+P40+P44+P48+P51</f>
        <v>1132389.8999999999</v>
      </c>
      <c r="Q35" s="39">
        <f>Q36+Q40+Q44+Q48+Q51</f>
        <v>0</v>
      </c>
      <c r="R35" s="39">
        <f t="shared" ref="R35:R36" si="40">S35+T35+U35</f>
        <v>1629368</v>
      </c>
      <c r="S35" s="39">
        <f>S36+S40+S44+S48+S51</f>
        <v>329217.7</v>
      </c>
      <c r="T35" s="39">
        <f>T36+T40+T44+T48+T51</f>
        <v>1300150.3</v>
      </c>
      <c r="U35" s="39">
        <f>U36+U40+U44+U48+U51</f>
        <v>0</v>
      </c>
      <c r="V35" s="40">
        <f t="shared" si="10"/>
        <v>5.7000000000000002E-2</v>
      </c>
    </row>
    <row r="36" spans="1:101" ht="51.75" customHeight="1">
      <c r="A36" s="21" t="s">
        <v>29</v>
      </c>
      <c r="B36" s="41" t="s">
        <v>30</v>
      </c>
      <c r="C36" s="23" t="s">
        <v>12</v>
      </c>
      <c r="D36" s="23" t="s">
        <v>12</v>
      </c>
      <c r="E36" s="23" t="s">
        <v>12</v>
      </c>
      <c r="F36" s="24">
        <f t="shared" si="3"/>
        <v>366990.3</v>
      </c>
      <c r="G36" s="24">
        <f>SUM(G38:G39)</f>
        <v>283532.90000000002</v>
      </c>
      <c r="H36" s="24">
        <f>SUM(H38:H39)</f>
        <v>83457.399999999994</v>
      </c>
      <c r="I36" s="24">
        <f>SUM(I38:I39)</f>
        <v>0</v>
      </c>
      <c r="J36" s="24">
        <f t="shared" ref="J36" si="41">K36+L36+M36</f>
        <v>66000</v>
      </c>
      <c r="K36" s="24">
        <f>SUM(K38:K39)</f>
        <v>38180.9</v>
      </c>
      <c r="L36" s="24">
        <f>SUM(L38:L39)</f>
        <v>27819.1</v>
      </c>
      <c r="M36" s="24">
        <f>SUM(M38:M39)</f>
        <v>0</v>
      </c>
      <c r="N36" s="24">
        <f t="shared" si="39"/>
        <v>366990.3</v>
      </c>
      <c r="O36" s="24">
        <f>SUM(O38:O39)</f>
        <v>274264.09999999998</v>
      </c>
      <c r="P36" s="24">
        <f>SUM(P38:P39)</f>
        <v>92726.2</v>
      </c>
      <c r="Q36" s="24">
        <f>SUM(Q38:Q39)</f>
        <v>0</v>
      </c>
      <c r="R36" s="24">
        <f t="shared" si="40"/>
        <v>366990.3</v>
      </c>
      <c r="S36" s="24">
        <f>SUM(S38:S39)</f>
        <v>276494.7</v>
      </c>
      <c r="T36" s="24">
        <f>SUM(T38:T39)</f>
        <v>90495.6</v>
      </c>
      <c r="U36" s="24">
        <f>SUM(U38:U39)</f>
        <v>0</v>
      </c>
      <c r="V36" s="32">
        <f t="shared" si="10"/>
        <v>0.18</v>
      </c>
    </row>
    <row r="37" spans="1:101" ht="24" customHeight="1">
      <c r="A37" s="33"/>
      <c r="B37" s="34" t="s">
        <v>14</v>
      </c>
      <c r="C37" s="27"/>
      <c r="D37" s="27"/>
      <c r="E37" s="27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32"/>
    </row>
    <row r="38" spans="1:101" ht="36.75" customHeight="1">
      <c r="A38" s="33"/>
      <c r="B38" s="35" t="s">
        <v>166</v>
      </c>
      <c r="C38" s="29" t="s">
        <v>187</v>
      </c>
      <c r="D38" s="30" t="s">
        <v>15</v>
      </c>
      <c r="E38" s="29" t="s">
        <v>101</v>
      </c>
      <c r="F38" s="24">
        <f t="shared" si="3"/>
        <v>198000</v>
      </c>
      <c r="G38" s="68">
        <v>114542.6</v>
      </c>
      <c r="H38" s="68">
        <v>83457.399999999994</v>
      </c>
      <c r="I38" s="68"/>
      <c r="J38" s="24"/>
      <c r="K38" s="68">
        <v>38180.9</v>
      </c>
      <c r="L38" s="68">
        <v>27819.13</v>
      </c>
      <c r="M38" s="68"/>
      <c r="N38" s="24">
        <f t="shared" ref="N38:N40" si="42">O38+P38+Q38</f>
        <v>198000</v>
      </c>
      <c r="O38" s="68">
        <v>105273.8</v>
      </c>
      <c r="P38" s="68">
        <v>92726.2</v>
      </c>
      <c r="Q38" s="68"/>
      <c r="R38" s="24">
        <f t="shared" ref="R38:R40" si="43">S38+T38+U38</f>
        <v>198000</v>
      </c>
      <c r="S38" s="68">
        <v>107504.4</v>
      </c>
      <c r="T38" s="68">
        <v>90495.6</v>
      </c>
      <c r="U38" s="68"/>
      <c r="V38" s="32">
        <f t="shared" si="10"/>
        <v>0</v>
      </c>
    </row>
    <row r="39" spans="1:101" ht="42.75" customHeight="1">
      <c r="A39" s="33"/>
      <c r="B39" s="35" t="s">
        <v>31</v>
      </c>
      <c r="C39" s="29" t="s">
        <v>187</v>
      </c>
      <c r="D39" s="30" t="s">
        <v>15</v>
      </c>
      <c r="E39" s="29" t="s">
        <v>125</v>
      </c>
      <c r="F39" s="24">
        <f t="shared" si="3"/>
        <v>168990.3</v>
      </c>
      <c r="G39" s="68">
        <v>168990.3</v>
      </c>
      <c r="H39" s="68"/>
      <c r="I39" s="68"/>
      <c r="J39" s="24"/>
      <c r="K39" s="68"/>
      <c r="L39" s="68"/>
      <c r="M39" s="68"/>
      <c r="N39" s="24">
        <f t="shared" si="42"/>
        <v>168990.3</v>
      </c>
      <c r="O39" s="68">
        <v>168990.3</v>
      </c>
      <c r="P39" s="68"/>
      <c r="Q39" s="68"/>
      <c r="R39" s="24">
        <f t="shared" si="43"/>
        <v>168990.3</v>
      </c>
      <c r="S39" s="68">
        <v>168990.3</v>
      </c>
      <c r="T39" s="68"/>
      <c r="U39" s="68"/>
      <c r="V39" s="32">
        <f t="shared" si="10"/>
        <v>0</v>
      </c>
    </row>
    <row r="40" spans="1:101" ht="36.75" customHeight="1">
      <c r="A40" s="21" t="s">
        <v>32</v>
      </c>
      <c r="B40" s="42" t="s">
        <v>33</v>
      </c>
      <c r="C40" s="23" t="s">
        <v>12</v>
      </c>
      <c r="D40" s="23" t="s">
        <v>12</v>
      </c>
      <c r="E40" s="23" t="s">
        <v>12</v>
      </c>
      <c r="F40" s="24">
        <f t="shared" ref="F40:F85" si="44">G40+H40+I40</f>
        <v>119000.1</v>
      </c>
      <c r="G40" s="24">
        <f>SUM(G42:G43)</f>
        <v>1569</v>
      </c>
      <c r="H40" s="24">
        <f>SUM(H42:H43)</f>
        <v>117431.1</v>
      </c>
      <c r="I40" s="24">
        <f>SUM(I42:I43)</f>
        <v>0</v>
      </c>
      <c r="J40" s="24">
        <f t="shared" ref="J40" si="45">K40+L40+M40</f>
        <v>29833</v>
      </c>
      <c r="K40" s="24">
        <f>SUM(K42:K43)</f>
        <v>895</v>
      </c>
      <c r="L40" s="24">
        <f>SUM(L42:L43)</f>
        <v>28938</v>
      </c>
      <c r="M40" s="24">
        <f>SUM(M42:M43)</f>
        <v>0</v>
      </c>
      <c r="N40" s="24">
        <f t="shared" si="42"/>
        <v>161501.70000000001</v>
      </c>
      <c r="O40" s="24">
        <f>SUM(O42:O43)</f>
        <v>4845</v>
      </c>
      <c r="P40" s="24">
        <f>SUM(P42:P43)</f>
        <v>156656.70000000001</v>
      </c>
      <c r="Q40" s="24">
        <f>SUM(Q42:Q43)</f>
        <v>0</v>
      </c>
      <c r="R40" s="24">
        <f t="shared" si="43"/>
        <v>52301.5</v>
      </c>
      <c r="S40" s="24">
        <f>SUM(S42:S43)</f>
        <v>1569</v>
      </c>
      <c r="T40" s="24">
        <f>SUM(T42:T43)</f>
        <v>50732.5</v>
      </c>
      <c r="U40" s="24">
        <f>SUM(U42:U43)</f>
        <v>0</v>
      </c>
      <c r="V40" s="32">
        <f t="shared" si="10"/>
        <v>0.251</v>
      </c>
    </row>
    <row r="41" spans="1:101" ht="18.75">
      <c r="A41" s="33"/>
      <c r="B41" s="34" t="s">
        <v>14</v>
      </c>
      <c r="C41" s="27"/>
      <c r="D41" s="27"/>
      <c r="E41" s="27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32"/>
    </row>
    <row r="42" spans="1:101" s="47" customFormat="1" ht="54" customHeight="1">
      <c r="A42" s="43"/>
      <c r="B42" s="44" t="s">
        <v>34</v>
      </c>
      <c r="C42" s="45" t="s">
        <v>187</v>
      </c>
      <c r="D42" s="46" t="s">
        <v>15</v>
      </c>
      <c r="E42" s="45" t="s">
        <v>102</v>
      </c>
      <c r="F42" s="90">
        <f t="shared" si="44"/>
        <v>66698.600000000006</v>
      </c>
      <c r="G42" s="93">
        <v>0</v>
      </c>
      <c r="H42" s="93">
        <v>66698.600000000006</v>
      </c>
      <c r="I42" s="93"/>
      <c r="J42" s="90"/>
      <c r="K42" s="93"/>
      <c r="L42" s="93"/>
      <c r="M42" s="93"/>
      <c r="N42" s="24">
        <f t="shared" ref="N42:N43" si="46">O42+P42+Q42</f>
        <v>109200.2</v>
      </c>
      <c r="O42" s="93">
        <v>3276</v>
      </c>
      <c r="P42" s="93">
        <v>105924.2</v>
      </c>
      <c r="Q42" s="93"/>
      <c r="R42" s="24">
        <f t="shared" ref="R42:R43" si="47">S42+T42+U42</f>
        <v>0</v>
      </c>
      <c r="S42" s="93"/>
      <c r="T42" s="93"/>
      <c r="U42" s="93"/>
      <c r="V42" s="32">
        <f t="shared" si="10"/>
        <v>0</v>
      </c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</row>
    <row r="43" spans="1:101" s="47" customFormat="1" ht="84" customHeight="1">
      <c r="A43" s="43"/>
      <c r="B43" s="44" t="s">
        <v>104</v>
      </c>
      <c r="C43" s="45" t="s">
        <v>187</v>
      </c>
      <c r="D43" s="46" t="s">
        <v>15</v>
      </c>
      <c r="E43" s="45" t="s">
        <v>103</v>
      </c>
      <c r="F43" s="90">
        <f t="shared" si="44"/>
        <v>52301.5</v>
      </c>
      <c r="G43" s="93">
        <v>1569</v>
      </c>
      <c r="H43" s="93">
        <v>50732.5</v>
      </c>
      <c r="I43" s="93"/>
      <c r="J43" s="90"/>
      <c r="K43" s="93">
        <v>894.96</v>
      </c>
      <c r="L43" s="93">
        <v>28938.02</v>
      </c>
      <c r="M43" s="93"/>
      <c r="N43" s="24">
        <f t="shared" si="46"/>
        <v>52301.5</v>
      </c>
      <c r="O43" s="93">
        <v>1569</v>
      </c>
      <c r="P43" s="93">
        <v>50732.5</v>
      </c>
      <c r="Q43" s="93"/>
      <c r="R43" s="24">
        <f t="shared" si="47"/>
        <v>52301.5</v>
      </c>
      <c r="S43" s="93">
        <v>1569</v>
      </c>
      <c r="T43" s="93">
        <v>50732.5</v>
      </c>
      <c r="U43" s="93"/>
      <c r="V43" s="32">
        <f t="shared" si="10"/>
        <v>0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</row>
    <row r="44" spans="1:101" s="6" customFormat="1" ht="39.75" customHeight="1">
      <c r="A44" s="21" t="s">
        <v>35</v>
      </c>
      <c r="B44" s="41" t="s">
        <v>38</v>
      </c>
      <c r="C44" s="23" t="s">
        <v>12</v>
      </c>
      <c r="D44" s="23" t="s">
        <v>12</v>
      </c>
      <c r="E44" s="23" t="s">
        <v>12</v>
      </c>
      <c r="F44" s="24">
        <f>G44+H44+I44</f>
        <v>420534.3</v>
      </c>
      <c r="G44" s="24">
        <f>SUM(G46:G47)</f>
        <v>75337.5</v>
      </c>
      <c r="H44" s="24">
        <f t="shared" ref="H44:M44" si="48">SUM(H46:H47)</f>
        <v>345196.79999999999</v>
      </c>
      <c r="I44" s="24">
        <f t="shared" si="48"/>
        <v>0</v>
      </c>
      <c r="J44" s="24">
        <f t="shared" si="48"/>
        <v>0</v>
      </c>
      <c r="K44" s="24">
        <f t="shared" si="48"/>
        <v>0</v>
      </c>
      <c r="L44" s="24">
        <f t="shared" si="48"/>
        <v>0</v>
      </c>
      <c r="M44" s="24">
        <f t="shared" si="48"/>
        <v>0</v>
      </c>
      <c r="N44" s="24">
        <f>O44+P44+Q44</f>
        <v>59435.6</v>
      </c>
      <c r="O44" s="24">
        <f>SUM(O46:O47)</f>
        <v>1783.1</v>
      </c>
      <c r="P44" s="24">
        <f t="shared" ref="P44:Q44" si="49">SUM(P46:P47)</f>
        <v>57652.5</v>
      </c>
      <c r="Q44" s="24">
        <f t="shared" si="49"/>
        <v>0</v>
      </c>
      <c r="R44" s="24">
        <f t="shared" ref="R44" si="50">S44+T44+U44</f>
        <v>0</v>
      </c>
      <c r="S44" s="24">
        <f>SUM(S46:S47)</f>
        <v>0</v>
      </c>
      <c r="T44" s="24">
        <f t="shared" ref="T44:U44" si="51">SUM(T46:T47)</f>
        <v>0</v>
      </c>
      <c r="U44" s="24">
        <f t="shared" si="51"/>
        <v>0</v>
      </c>
      <c r="V44" s="32">
        <f t="shared" si="10"/>
        <v>0</v>
      </c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</row>
    <row r="45" spans="1:101" ht="18.75">
      <c r="A45" s="33"/>
      <c r="B45" s="34" t="s">
        <v>14</v>
      </c>
      <c r="C45" s="27"/>
      <c r="D45" s="27"/>
      <c r="E45" s="27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32"/>
    </row>
    <row r="46" spans="1:101" ht="57" customHeight="1">
      <c r="A46" s="33"/>
      <c r="B46" s="35" t="s">
        <v>105</v>
      </c>
      <c r="C46" s="29" t="s">
        <v>187</v>
      </c>
      <c r="D46" s="30" t="s">
        <v>15</v>
      </c>
      <c r="E46" s="29" t="s">
        <v>106</v>
      </c>
      <c r="F46" s="24">
        <f t="shared" si="44"/>
        <v>56063.6</v>
      </c>
      <c r="G46" s="68">
        <v>0</v>
      </c>
      <c r="H46" s="68">
        <v>56063.6</v>
      </c>
      <c r="I46" s="68"/>
      <c r="J46" s="24">
        <f>K46+L46+M46</f>
        <v>0</v>
      </c>
      <c r="K46" s="68"/>
      <c r="L46" s="68"/>
      <c r="M46" s="68"/>
      <c r="N46" s="24">
        <f t="shared" ref="N46:N48" si="52">O46+P46+Q46</f>
        <v>59435.6</v>
      </c>
      <c r="O46" s="68">
        <v>1783.1</v>
      </c>
      <c r="P46" s="68">
        <v>57652.5</v>
      </c>
      <c r="Q46" s="68"/>
      <c r="R46" s="24">
        <f t="shared" ref="R46:R48" si="53">S46+T46+U46</f>
        <v>0</v>
      </c>
      <c r="S46" s="68"/>
      <c r="T46" s="68"/>
      <c r="U46" s="68"/>
      <c r="V46" s="32">
        <f t="shared" si="10"/>
        <v>0</v>
      </c>
    </row>
    <row r="47" spans="1:101" ht="57" customHeight="1">
      <c r="A47" s="33"/>
      <c r="B47" s="35" t="s">
        <v>325</v>
      </c>
      <c r="C47" s="29" t="s">
        <v>188</v>
      </c>
      <c r="D47" s="30" t="s">
        <v>16</v>
      </c>
      <c r="E47" s="29" t="s">
        <v>324</v>
      </c>
      <c r="F47" s="24">
        <f t="shared" si="44"/>
        <v>364470.7</v>
      </c>
      <c r="G47" s="68">
        <v>75337.5</v>
      </c>
      <c r="H47" s="68">
        <v>289133.2</v>
      </c>
      <c r="I47" s="68"/>
      <c r="J47" s="24">
        <f>K47+L47+M47</f>
        <v>0</v>
      </c>
      <c r="K47" s="68"/>
      <c r="L47" s="68"/>
      <c r="M47" s="68"/>
      <c r="N47" s="24">
        <f t="shared" si="52"/>
        <v>0</v>
      </c>
      <c r="O47" s="68"/>
      <c r="P47" s="68"/>
      <c r="Q47" s="68"/>
      <c r="R47" s="24">
        <f t="shared" si="53"/>
        <v>0</v>
      </c>
      <c r="S47" s="68"/>
      <c r="T47" s="68"/>
      <c r="U47" s="68"/>
      <c r="V47" s="32">
        <f t="shared" si="10"/>
        <v>0</v>
      </c>
    </row>
    <row r="48" spans="1:101" s="6" customFormat="1" ht="72.75" customHeight="1">
      <c r="A48" s="48" t="s">
        <v>36</v>
      </c>
      <c r="B48" s="42" t="s">
        <v>189</v>
      </c>
      <c r="C48" s="23" t="s">
        <v>12</v>
      </c>
      <c r="D48" s="23" t="s">
        <v>12</v>
      </c>
      <c r="E48" s="23" t="s">
        <v>12</v>
      </c>
      <c r="F48" s="24">
        <f>G48+H48+I48</f>
        <v>121058.4</v>
      </c>
      <c r="G48" s="24">
        <f>SUM(G50)</f>
        <v>28990.3</v>
      </c>
      <c r="H48" s="24">
        <f t="shared" ref="H48:I48" si="54">SUM(H50)</f>
        <v>92068.1</v>
      </c>
      <c r="I48" s="24">
        <f t="shared" si="54"/>
        <v>0</v>
      </c>
      <c r="J48" s="24">
        <f t="shared" ref="J48" si="55">K48+L48+M48</f>
        <v>0</v>
      </c>
      <c r="K48" s="24">
        <f>K50</f>
        <v>0</v>
      </c>
      <c r="L48" s="24">
        <f>L50</f>
        <v>0</v>
      </c>
      <c r="M48" s="24">
        <f>SUM(M50:M58)</f>
        <v>0</v>
      </c>
      <c r="N48" s="24">
        <f t="shared" si="52"/>
        <v>54165.5</v>
      </c>
      <c r="O48" s="24">
        <f>SUM(O50)</f>
        <v>1425.7</v>
      </c>
      <c r="P48" s="24">
        <f>SUM(P50)</f>
        <v>52739.8</v>
      </c>
      <c r="Q48" s="24">
        <f>SUM(Q50:Q58)</f>
        <v>0</v>
      </c>
      <c r="R48" s="24">
        <f t="shared" si="53"/>
        <v>0</v>
      </c>
      <c r="S48" s="24">
        <f>SUM(S50)</f>
        <v>0</v>
      </c>
      <c r="T48" s="24">
        <f>SUM(T50)</f>
        <v>0</v>
      </c>
      <c r="U48" s="24">
        <f>SUM(U50:U58)</f>
        <v>0</v>
      </c>
      <c r="V48" s="32">
        <f t="shared" si="10"/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</row>
    <row r="49" spans="1:22" ht="22.5" customHeight="1">
      <c r="A49" s="11"/>
      <c r="B49" s="34" t="s">
        <v>14</v>
      </c>
      <c r="C49" s="27"/>
      <c r="D49" s="27"/>
      <c r="E49" s="27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32"/>
    </row>
    <row r="50" spans="1:22" ht="72.75" customHeight="1">
      <c r="A50" s="8"/>
      <c r="B50" s="35" t="s">
        <v>37</v>
      </c>
      <c r="C50" s="29" t="s">
        <v>187</v>
      </c>
      <c r="D50" s="30" t="s">
        <v>15</v>
      </c>
      <c r="E50" s="29" t="s">
        <v>107</v>
      </c>
      <c r="F50" s="24">
        <f t="shared" si="44"/>
        <v>121058.4</v>
      </c>
      <c r="G50" s="68">
        <v>28990.3</v>
      </c>
      <c r="H50" s="68">
        <v>92068.1</v>
      </c>
      <c r="I50" s="68"/>
      <c r="J50" s="24"/>
      <c r="K50" s="68"/>
      <c r="L50" s="68"/>
      <c r="M50" s="68"/>
      <c r="N50" s="24">
        <f t="shared" ref="N50:N59" si="56">O50+P50+Q50</f>
        <v>54165.5</v>
      </c>
      <c r="O50" s="68">
        <v>1425.7</v>
      </c>
      <c r="P50" s="68">
        <v>52739.8</v>
      </c>
      <c r="Q50" s="68"/>
      <c r="R50" s="24">
        <f t="shared" ref="R50:R59" si="57">S50+T50+U50</f>
        <v>0</v>
      </c>
      <c r="S50" s="68">
        <v>0</v>
      </c>
      <c r="T50" s="68"/>
      <c r="U50" s="68"/>
      <c r="V50" s="32">
        <f t="shared" si="10"/>
        <v>0</v>
      </c>
    </row>
    <row r="51" spans="1:22" ht="46.5" customHeight="1">
      <c r="A51" s="8" t="s">
        <v>190</v>
      </c>
      <c r="B51" s="42" t="s">
        <v>191</v>
      </c>
      <c r="C51" s="29" t="s">
        <v>12</v>
      </c>
      <c r="D51" s="30" t="s">
        <v>12</v>
      </c>
      <c r="E51" s="29" t="s">
        <v>12</v>
      </c>
      <c r="F51" s="24">
        <f>G51+H51+I51</f>
        <v>993960.1</v>
      </c>
      <c r="G51" s="24">
        <f>SUM(G53:G58)</f>
        <v>53107.7</v>
      </c>
      <c r="H51" s="24">
        <f>SUM(H53:H58)</f>
        <v>940852.4</v>
      </c>
      <c r="I51" s="24">
        <f>SUM(I53:I58)</f>
        <v>0</v>
      </c>
      <c r="J51" s="24">
        <f>K51+L51+M51</f>
        <v>19755.400000000001</v>
      </c>
      <c r="K51" s="24">
        <f>SUM(K53:K58)</f>
        <v>835.1</v>
      </c>
      <c r="L51" s="24">
        <f>SUM(L53:L58)</f>
        <v>18920.3</v>
      </c>
      <c r="M51" s="24">
        <f>SUM(M53:M58)</f>
        <v>0</v>
      </c>
      <c r="N51" s="24">
        <f>O51+P51+Q51</f>
        <v>806717.3</v>
      </c>
      <c r="O51" s="24">
        <f>SUM(O53:O58)</f>
        <v>34102.6</v>
      </c>
      <c r="P51" s="24">
        <f>SUM(P53:P58)</f>
        <v>772614.7</v>
      </c>
      <c r="Q51" s="24">
        <f>SUM(Q53:Q58)</f>
        <v>0</v>
      </c>
      <c r="R51" s="24">
        <f>S51+T51+U51</f>
        <v>1210076.2</v>
      </c>
      <c r="S51" s="24">
        <f>SUM(S53:S58)</f>
        <v>51154</v>
      </c>
      <c r="T51" s="24">
        <f>SUM(T53:T58)</f>
        <v>1158922.2</v>
      </c>
      <c r="U51" s="24">
        <f>SUM(U53:U58)</f>
        <v>0</v>
      </c>
      <c r="V51" s="32">
        <f t="shared" si="10"/>
        <v>0.02</v>
      </c>
    </row>
    <row r="52" spans="1:22" ht="22.5" customHeight="1">
      <c r="A52" s="8"/>
      <c r="B52" s="34" t="s">
        <v>14</v>
      </c>
      <c r="C52" s="29"/>
      <c r="D52" s="30"/>
      <c r="E52" s="29"/>
      <c r="F52" s="24"/>
      <c r="G52" s="68"/>
      <c r="H52" s="68"/>
      <c r="I52" s="68"/>
      <c r="J52" s="24"/>
      <c r="K52" s="68"/>
      <c r="L52" s="68"/>
      <c r="M52" s="68"/>
      <c r="N52" s="24"/>
      <c r="O52" s="68"/>
      <c r="P52" s="68"/>
      <c r="Q52" s="68"/>
      <c r="R52" s="24"/>
      <c r="S52" s="68"/>
      <c r="T52" s="68"/>
      <c r="U52" s="68"/>
      <c r="V52" s="32"/>
    </row>
    <row r="53" spans="1:22" ht="60" customHeight="1">
      <c r="A53" s="21"/>
      <c r="B53" s="35" t="s">
        <v>197</v>
      </c>
      <c r="C53" s="29" t="s">
        <v>188</v>
      </c>
      <c r="D53" s="30" t="s">
        <v>16</v>
      </c>
      <c r="E53" s="30" t="s">
        <v>192</v>
      </c>
      <c r="F53" s="24">
        <f>G53+H53+I53</f>
        <v>152569.20000000001</v>
      </c>
      <c r="G53" s="68">
        <v>9553.09</v>
      </c>
      <c r="H53" s="68">
        <v>143016.1</v>
      </c>
      <c r="I53" s="68"/>
      <c r="J53" s="24"/>
      <c r="K53" s="68"/>
      <c r="L53" s="68"/>
      <c r="M53" s="68"/>
      <c r="N53" s="24">
        <f t="shared" si="56"/>
        <v>142053.9</v>
      </c>
      <c r="O53" s="68">
        <v>6005.1</v>
      </c>
      <c r="P53" s="68">
        <v>136048.79999999999</v>
      </c>
      <c r="Q53" s="68"/>
      <c r="R53" s="24">
        <f t="shared" si="57"/>
        <v>436236.5</v>
      </c>
      <c r="S53" s="68">
        <v>18441.2</v>
      </c>
      <c r="T53" s="68">
        <v>417795.3</v>
      </c>
      <c r="U53" s="68"/>
      <c r="V53" s="32">
        <f t="shared" si="10"/>
        <v>0</v>
      </c>
    </row>
    <row r="54" spans="1:22" ht="63.75" customHeight="1">
      <c r="A54" s="21"/>
      <c r="B54" s="35" t="s">
        <v>197</v>
      </c>
      <c r="C54" s="29" t="s">
        <v>202</v>
      </c>
      <c r="D54" s="30" t="s">
        <v>116</v>
      </c>
      <c r="E54" s="29" t="s">
        <v>192</v>
      </c>
      <c r="F54" s="24">
        <f t="shared" ref="F54:F57" si="58">G54+H54+I54</f>
        <v>39933.4</v>
      </c>
      <c r="G54" s="68">
        <v>1688.1</v>
      </c>
      <c r="H54" s="68">
        <v>38245.300000000003</v>
      </c>
      <c r="I54" s="68"/>
      <c r="J54" s="24"/>
      <c r="K54" s="68"/>
      <c r="L54" s="68"/>
      <c r="M54" s="68"/>
      <c r="N54" s="24">
        <f t="shared" si="56"/>
        <v>103463.4</v>
      </c>
      <c r="O54" s="68">
        <v>4373.7</v>
      </c>
      <c r="P54" s="68">
        <v>99089.7</v>
      </c>
      <c r="Q54" s="68"/>
      <c r="R54" s="24">
        <f t="shared" si="57"/>
        <v>0</v>
      </c>
      <c r="S54" s="68">
        <v>0</v>
      </c>
      <c r="T54" s="68">
        <v>0</v>
      </c>
      <c r="U54" s="68"/>
      <c r="V54" s="32">
        <f t="shared" si="10"/>
        <v>0</v>
      </c>
    </row>
    <row r="55" spans="1:22" ht="75" customHeight="1">
      <c r="A55" s="21"/>
      <c r="B55" s="35" t="s">
        <v>198</v>
      </c>
      <c r="C55" s="29" t="s">
        <v>187</v>
      </c>
      <c r="D55" s="30" t="s">
        <v>15</v>
      </c>
      <c r="E55" s="29" t="s">
        <v>193</v>
      </c>
      <c r="F55" s="24">
        <f t="shared" si="58"/>
        <v>26908.1</v>
      </c>
      <c r="G55" s="68">
        <v>1137.5</v>
      </c>
      <c r="H55" s="68">
        <v>25770.6</v>
      </c>
      <c r="I55" s="68"/>
      <c r="J55" s="24"/>
      <c r="K55" s="68">
        <v>799.92</v>
      </c>
      <c r="L55" s="68">
        <v>18122.39</v>
      </c>
      <c r="M55" s="68"/>
      <c r="N55" s="24">
        <f t="shared" si="56"/>
        <v>28509.1</v>
      </c>
      <c r="O55" s="68">
        <v>1205.2</v>
      </c>
      <c r="P55" s="68">
        <v>27303.9</v>
      </c>
      <c r="Q55" s="68"/>
      <c r="R55" s="24">
        <f t="shared" si="57"/>
        <v>29667.200000000001</v>
      </c>
      <c r="S55" s="68">
        <v>1254.0999999999999</v>
      </c>
      <c r="T55" s="68">
        <v>28413.1</v>
      </c>
      <c r="U55" s="68"/>
      <c r="V55" s="32">
        <f t="shared" si="10"/>
        <v>0</v>
      </c>
    </row>
    <row r="56" spans="1:22" ht="125.25" customHeight="1">
      <c r="A56" s="21"/>
      <c r="B56" s="35" t="s">
        <v>199</v>
      </c>
      <c r="C56" s="29" t="s">
        <v>187</v>
      </c>
      <c r="D56" s="30" t="s">
        <v>15</v>
      </c>
      <c r="E56" s="29" t="s">
        <v>194</v>
      </c>
      <c r="F56" s="24">
        <f t="shared" si="58"/>
        <v>153197.6</v>
      </c>
      <c r="G56" s="68">
        <v>6476.2</v>
      </c>
      <c r="H56" s="68">
        <v>146721.4</v>
      </c>
      <c r="I56" s="68"/>
      <c r="J56" s="24"/>
      <c r="K56" s="68">
        <v>35.22</v>
      </c>
      <c r="L56" s="109">
        <v>797.88</v>
      </c>
      <c r="M56" s="68"/>
      <c r="N56" s="24">
        <f t="shared" si="56"/>
        <v>0</v>
      </c>
      <c r="O56" s="68">
        <v>0</v>
      </c>
      <c r="P56" s="68">
        <v>0</v>
      </c>
      <c r="Q56" s="68"/>
      <c r="R56" s="24">
        <f t="shared" si="57"/>
        <v>5488.6</v>
      </c>
      <c r="S56" s="68">
        <v>232</v>
      </c>
      <c r="T56" s="68">
        <v>5256.6</v>
      </c>
      <c r="U56" s="68"/>
      <c r="V56" s="32">
        <f t="shared" si="10"/>
        <v>0</v>
      </c>
    </row>
    <row r="57" spans="1:22" ht="156.75" customHeight="1">
      <c r="A57" s="21"/>
      <c r="B57" s="35" t="s">
        <v>200</v>
      </c>
      <c r="C57" s="29" t="s">
        <v>187</v>
      </c>
      <c r="D57" s="30" t="s">
        <v>15</v>
      </c>
      <c r="E57" s="29" t="s">
        <v>195</v>
      </c>
      <c r="F57" s="24">
        <f t="shared" si="58"/>
        <v>0</v>
      </c>
      <c r="G57" s="68">
        <v>0</v>
      </c>
      <c r="H57" s="68">
        <v>0</v>
      </c>
      <c r="I57" s="68"/>
      <c r="J57" s="24"/>
      <c r="K57" s="68"/>
      <c r="L57" s="68"/>
      <c r="M57" s="68"/>
      <c r="N57" s="24">
        <f t="shared" si="56"/>
        <v>0</v>
      </c>
      <c r="O57" s="68">
        <v>0</v>
      </c>
      <c r="P57" s="68">
        <v>0</v>
      </c>
      <c r="Q57" s="68"/>
      <c r="R57" s="24">
        <f t="shared" si="57"/>
        <v>18749.5</v>
      </c>
      <c r="S57" s="68">
        <v>792.6</v>
      </c>
      <c r="T57" s="68">
        <v>17956.900000000001</v>
      </c>
      <c r="U57" s="68"/>
      <c r="V57" s="32" t="e">
        <f t="shared" si="10"/>
        <v>#DIV/0!</v>
      </c>
    </row>
    <row r="58" spans="1:22" ht="77.25" customHeight="1">
      <c r="A58" s="21"/>
      <c r="B58" s="35" t="s">
        <v>201</v>
      </c>
      <c r="C58" s="29" t="s">
        <v>188</v>
      </c>
      <c r="D58" s="30" t="s">
        <v>16</v>
      </c>
      <c r="E58" s="29" t="s">
        <v>196</v>
      </c>
      <c r="F58" s="24">
        <f t="shared" ref="F58" si="59">G58+H58+I58</f>
        <v>621351.80000000005</v>
      </c>
      <c r="G58" s="68">
        <v>34252.800000000003</v>
      </c>
      <c r="H58" s="68">
        <v>587099</v>
      </c>
      <c r="I58" s="68"/>
      <c r="J58" s="24"/>
      <c r="K58" s="68"/>
      <c r="L58" s="68"/>
      <c r="M58" s="68"/>
      <c r="N58" s="24">
        <f t="shared" ref="N58" si="60">O58+P58+Q58</f>
        <v>532690.9</v>
      </c>
      <c r="O58" s="68">
        <v>22518.6</v>
      </c>
      <c r="P58" s="68">
        <v>510172.3</v>
      </c>
      <c r="Q58" s="68"/>
      <c r="R58" s="24">
        <f t="shared" ref="R58" si="61">S58+T58+U58</f>
        <v>719934.4</v>
      </c>
      <c r="S58" s="68">
        <v>30434.1</v>
      </c>
      <c r="T58" s="68">
        <v>689500.3</v>
      </c>
      <c r="U58" s="68"/>
      <c r="V58" s="32">
        <f t="shared" si="10"/>
        <v>0</v>
      </c>
    </row>
    <row r="59" spans="1:22" ht="24" customHeight="1">
      <c r="A59" s="16" t="s">
        <v>39</v>
      </c>
      <c r="B59" s="17" t="s">
        <v>40</v>
      </c>
      <c r="C59" s="38" t="s">
        <v>12</v>
      </c>
      <c r="D59" s="38" t="s">
        <v>12</v>
      </c>
      <c r="E59" s="38" t="s">
        <v>12</v>
      </c>
      <c r="F59" s="39">
        <f>G59+H59+I59</f>
        <v>1442209.3</v>
      </c>
      <c r="G59" s="39">
        <f>G60+G72+G76+G83</f>
        <v>754867.1</v>
      </c>
      <c r="H59" s="39">
        <f>H60+H72+H76+H83</f>
        <v>574202.6</v>
      </c>
      <c r="I59" s="39">
        <f>I60+I72+I76+I83</f>
        <v>113139.6</v>
      </c>
      <c r="J59" s="39">
        <f>K59+L59+M59</f>
        <v>107340.6</v>
      </c>
      <c r="K59" s="39">
        <f>K60+K72+K76+K83</f>
        <v>82853.899999999994</v>
      </c>
      <c r="L59" s="39">
        <f>L60+L72+L76+L83</f>
        <v>16118.1</v>
      </c>
      <c r="M59" s="39">
        <f>M60+M72+M76+M83</f>
        <v>8368.6</v>
      </c>
      <c r="N59" s="39">
        <f t="shared" si="56"/>
        <v>1890395.8</v>
      </c>
      <c r="O59" s="39">
        <f>O60+O72+O76+O83</f>
        <v>824863.1</v>
      </c>
      <c r="P59" s="39">
        <f>P60+P72+P76+P83</f>
        <v>1064153.8</v>
      </c>
      <c r="Q59" s="39">
        <f>Q60+Q72+Q76+Q83</f>
        <v>1378.9</v>
      </c>
      <c r="R59" s="39">
        <f t="shared" si="57"/>
        <v>254906.6</v>
      </c>
      <c r="S59" s="39">
        <f>S60+S72+S76+S83</f>
        <v>176702.4</v>
      </c>
      <c r="T59" s="39">
        <f>T60+T72+T76+T83</f>
        <v>78204.2</v>
      </c>
      <c r="U59" s="39">
        <f>U60+U72+U76+U83</f>
        <v>0</v>
      </c>
      <c r="V59" s="40">
        <f t="shared" si="10"/>
        <v>7.3999999999999996E-2</v>
      </c>
    </row>
    <row r="60" spans="1:22" ht="42.75" customHeight="1">
      <c r="A60" s="8" t="s">
        <v>41</v>
      </c>
      <c r="B60" s="42" t="s">
        <v>42</v>
      </c>
      <c r="C60" s="50" t="s">
        <v>12</v>
      </c>
      <c r="D60" s="50" t="s">
        <v>12</v>
      </c>
      <c r="E60" s="54" t="s">
        <v>12</v>
      </c>
      <c r="F60" s="24">
        <f t="shared" si="44"/>
        <v>869101.3</v>
      </c>
      <c r="G60" s="24">
        <f>SUM(G62:G71)</f>
        <v>556262.40000000002</v>
      </c>
      <c r="H60" s="24">
        <f>SUM(H62:H71)</f>
        <v>202034.3</v>
      </c>
      <c r="I60" s="24">
        <f>SUM(I62:I71)</f>
        <v>110804.6</v>
      </c>
      <c r="J60" s="24">
        <f>K60+L60+M60</f>
        <v>80138.2</v>
      </c>
      <c r="K60" s="24">
        <f>SUM(K62:K69)</f>
        <v>71769.600000000006</v>
      </c>
      <c r="L60" s="24">
        <f>SUM(L62:L69)</f>
        <v>0</v>
      </c>
      <c r="M60" s="24">
        <f>SUM(M62:M69)</f>
        <v>8368.6</v>
      </c>
      <c r="N60" s="24">
        <f>O60+P60+Q60</f>
        <v>1608064.4</v>
      </c>
      <c r="O60" s="24">
        <f>SUM(O62:O71)</f>
        <v>647254.6</v>
      </c>
      <c r="P60" s="24">
        <f t="shared" ref="P60:Q60" si="62">SUM(P62:P71)</f>
        <v>959430.9</v>
      </c>
      <c r="Q60" s="24">
        <f t="shared" si="62"/>
        <v>1378.9</v>
      </c>
      <c r="R60" s="24">
        <f t="shared" ref="R60" si="63">SUM(R62:R69)</f>
        <v>4304.6000000000004</v>
      </c>
      <c r="S60" s="24">
        <f>SUM(S62:S71)</f>
        <v>4304.6000000000004</v>
      </c>
      <c r="T60" s="24">
        <f t="shared" ref="T60:U60" si="64">SUM(T62:T71)</f>
        <v>0</v>
      </c>
      <c r="U60" s="24">
        <f t="shared" si="64"/>
        <v>0</v>
      </c>
      <c r="V60" s="32">
        <f t="shared" si="10"/>
        <v>9.1999999999999998E-2</v>
      </c>
    </row>
    <row r="61" spans="1:22" ht="18.75">
      <c r="A61" s="33"/>
      <c r="B61" s="34" t="s">
        <v>14</v>
      </c>
      <c r="C61" s="27"/>
      <c r="D61" s="27"/>
      <c r="E61" s="27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32"/>
    </row>
    <row r="62" spans="1:22" ht="66" customHeight="1">
      <c r="A62" s="33"/>
      <c r="B62" s="35" t="s">
        <v>203</v>
      </c>
      <c r="C62" s="29" t="s">
        <v>205</v>
      </c>
      <c r="D62" s="30" t="s">
        <v>43</v>
      </c>
      <c r="E62" s="51" t="s">
        <v>206</v>
      </c>
      <c r="F62" s="24">
        <f t="shared" si="44"/>
        <v>100000</v>
      </c>
      <c r="G62" s="68">
        <v>50000</v>
      </c>
      <c r="H62" s="68"/>
      <c r="I62" s="68">
        <v>50000</v>
      </c>
      <c r="J62" s="24">
        <f t="shared" ref="J62:J71" si="65">K62+L62+M62</f>
        <v>0</v>
      </c>
      <c r="K62" s="68"/>
      <c r="L62" s="68"/>
      <c r="M62" s="68"/>
      <c r="N62" s="24">
        <f t="shared" ref="N62:N72" si="66">O62+P62+Q62</f>
        <v>0</v>
      </c>
      <c r="O62" s="68">
        <v>0</v>
      </c>
      <c r="P62" s="68"/>
      <c r="Q62" s="68"/>
      <c r="R62" s="24">
        <f t="shared" ref="R62:R72" si="67">S62+T62+U62</f>
        <v>0</v>
      </c>
      <c r="S62" s="68">
        <v>0</v>
      </c>
      <c r="T62" s="68"/>
      <c r="U62" s="68"/>
      <c r="V62" s="32">
        <f t="shared" si="10"/>
        <v>0</v>
      </c>
    </row>
    <row r="63" spans="1:22" ht="72.75" customHeight="1">
      <c r="A63" s="33"/>
      <c r="B63" s="35" t="s">
        <v>328</v>
      </c>
      <c r="C63" s="29" t="s">
        <v>188</v>
      </c>
      <c r="D63" s="30" t="s">
        <v>16</v>
      </c>
      <c r="E63" s="51" t="s">
        <v>329</v>
      </c>
      <c r="F63" s="24">
        <f t="shared" si="44"/>
        <v>42898</v>
      </c>
      <c r="G63" s="68"/>
      <c r="H63" s="68"/>
      <c r="I63" s="68">
        <v>42898</v>
      </c>
      <c r="J63" s="24">
        <f t="shared" si="65"/>
        <v>0</v>
      </c>
      <c r="K63" s="68"/>
      <c r="L63" s="68"/>
      <c r="M63" s="68"/>
      <c r="N63" s="24">
        <f t="shared" si="66"/>
        <v>0</v>
      </c>
      <c r="O63" s="68"/>
      <c r="P63" s="68"/>
      <c r="Q63" s="68"/>
      <c r="R63" s="24">
        <f t="shared" si="67"/>
        <v>0</v>
      </c>
      <c r="S63" s="68"/>
      <c r="T63" s="68"/>
      <c r="U63" s="68"/>
      <c r="V63" s="32">
        <f t="shared" si="10"/>
        <v>0</v>
      </c>
    </row>
    <row r="64" spans="1:22" ht="74.25" customHeight="1">
      <c r="A64" s="33"/>
      <c r="B64" s="35" t="s">
        <v>262</v>
      </c>
      <c r="C64" s="29" t="s">
        <v>205</v>
      </c>
      <c r="D64" s="30" t="s">
        <v>43</v>
      </c>
      <c r="E64" s="51" t="s">
        <v>261</v>
      </c>
      <c r="F64" s="24">
        <f t="shared" si="44"/>
        <v>73838.5</v>
      </c>
      <c r="G64" s="68">
        <v>15972.1</v>
      </c>
      <c r="H64" s="68">
        <v>57866.400000000001</v>
      </c>
      <c r="I64" s="68"/>
      <c r="J64" s="24">
        <f t="shared" si="65"/>
        <v>0</v>
      </c>
      <c r="K64" s="68"/>
      <c r="L64" s="68"/>
      <c r="M64" s="68"/>
      <c r="N64" s="24">
        <f t="shared" si="66"/>
        <v>100813.8</v>
      </c>
      <c r="O64" s="68">
        <v>7199.9</v>
      </c>
      <c r="P64" s="68">
        <v>93613.9</v>
      </c>
      <c r="Q64" s="68"/>
      <c r="R64" s="24">
        <f t="shared" si="67"/>
        <v>4304.6000000000004</v>
      </c>
      <c r="S64" s="68">
        <v>4304.6000000000004</v>
      </c>
      <c r="T64" s="68"/>
      <c r="U64" s="68"/>
      <c r="V64" s="32">
        <f t="shared" si="10"/>
        <v>0</v>
      </c>
    </row>
    <row r="65" spans="1:101" ht="77.25" customHeight="1">
      <c r="A65" s="33"/>
      <c r="B65" s="35" t="s">
        <v>264</v>
      </c>
      <c r="C65" s="29" t="s">
        <v>188</v>
      </c>
      <c r="D65" s="30" t="s">
        <v>16</v>
      </c>
      <c r="E65" s="51" t="s">
        <v>263</v>
      </c>
      <c r="F65" s="24">
        <f t="shared" si="44"/>
        <v>226549.3</v>
      </c>
      <c r="G65" s="68">
        <v>213549.3</v>
      </c>
      <c r="H65" s="68"/>
      <c r="I65" s="68">
        <v>13000</v>
      </c>
      <c r="J65" s="24">
        <f t="shared" si="65"/>
        <v>8296.7999999999993</v>
      </c>
      <c r="K65" s="68"/>
      <c r="L65" s="68"/>
      <c r="M65" s="68">
        <v>8296.7999999999993</v>
      </c>
      <c r="N65" s="24">
        <f t="shared" si="66"/>
        <v>0</v>
      </c>
      <c r="O65" s="68"/>
      <c r="P65" s="68"/>
      <c r="Q65" s="68"/>
      <c r="R65" s="24">
        <f t="shared" si="67"/>
        <v>0</v>
      </c>
      <c r="S65" s="68"/>
      <c r="T65" s="68"/>
      <c r="U65" s="68"/>
      <c r="V65" s="32">
        <f t="shared" si="10"/>
        <v>3.6999999999999998E-2</v>
      </c>
    </row>
    <row r="66" spans="1:101" ht="90" customHeight="1">
      <c r="A66" s="33"/>
      <c r="B66" s="35" t="s">
        <v>236</v>
      </c>
      <c r="C66" s="29" t="s">
        <v>205</v>
      </c>
      <c r="D66" s="30" t="s">
        <v>43</v>
      </c>
      <c r="E66" s="51" t="s">
        <v>235</v>
      </c>
      <c r="F66" s="24">
        <f t="shared" ref="F66" si="68">G66+H66+I66</f>
        <v>14000</v>
      </c>
      <c r="G66" s="68">
        <v>1820</v>
      </c>
      <c r="H66" s="68">
        <v>12180</v>
      </c>
      <c r="I66" s="68"/>
      <c r="J66" s="24">
        <f t="shared" si="65"/>
        <v>0</v>
      </c>
      <c r="K66" s="68"/>
      <c r="L66" s="68"/>
      <c r="M66" s="68"/>
      <c r="N66" s="24">
        <f t="shared" ref="N66" si="69">O66+P66+Q66</f>
        <v>12000</v>
      </c>
      <c r="O66" s="68">
        <v>1560</v>
      </c>
      <c r="P66" s="68">
        <v>10440</v>
      </c>
      <c r="Q66" s="68"/>
      <c r="R66" s="24">
        <f t="shared" ref="R66" si="70">S66+T66+U66</f>
        <v>0</v>
      </c>
      <c r="S66" s="68">
        <v>0</v>
      </c>
      <c r="T66" s="68"/>
      <c r="U66" s="68"/>
      <c r="V66" s="32">
        <f t="shared" si="10"/>
        <v>0</v>
      </c>
    </row>
    <row r="67" spans="1:101" ht="77.25" customHeight="1">
      <c r="A67" s="33"/>
      <c r="B67" s="35" t="s">
        <v>184</v>
      </c>
      <c r="C67" s="29" t="s">
        <v>188</v>
      </c>
      <c r="D67" s="30" t="s">
        <v>16</v>
      </c>
      <c r="E67" s="51" t="s">
        <v>183</v>
      </c>
      <c r="F67" s="24">
        <f t="shared" si="44"/>
        <v>136206.20000000001</v>
      </c>
      <c r="G67" s="68">
        <v>4082.1</v>
      </c>
      <c r="H67" s="68">
        <v>131987.9</v>
      </c>
      <c r="I67" s="68">
        <v>136.19999999999999</v>
      </c>
      <c r="J67" s="24">
        <f t="shared" si="65"/>
        <v>0</v>
      </c>
      <c r="K67" s="68"/>
      <c r="L67" s="68"/>
      <c r="M67" s="68"/>
      <c r="N67" s="24">
        <f t="shared" si="66"/>
        <v>882714.6</v>
      </c>
      <c r="O67" s="68">
        <v>26454.9</v>
      </c>
      <c r="P67" s="68">
        <v>855377</v>
      </c>
      <c r="Q67" s="68">
        <v>882.7</v>
      </c>
      <c r="R67" s="24">
        <f t="shared" si="67"/>
        <v>0</v>
      </c>
      <c r="S67" s="68">
        <v>0</v>
      </c>
      <c r="T67" s="68"/>
      <c r="U67" s="68"/>
      <c r="V67" s="32">
        <f t="shared" si="10"/>
        <v>0</v>
      </c>
    </row>
    <row r="68" spans="1:101" ht="77.25" customHeight="1">
      <c r="A68" s="33"/>
      <c r="B68" s="35" t="s">
        <v>266</v>
      </c>
      <c r="C68" s="29" t="s">
        <v>188</v>
      </c>
      <c r="D68" s="30" t="s">
        <v>16</v>
      </c>
      <c r="E68" s="51" t="s">
        <v>265</v>
      </c>
      <c r="F68" s="24">
        <f t="shared" si="44"/>
        <v>270269.3</v>
      </c>
      <c r="G68" s="68">
        <v>269998.90000000002</v>
      </c>
      <c r="H68" s="68"/>
      <c r="I68" s="68">
        <v>270.39999999999998</v>
      </c>
      <c r="J68" s="24">
        <f t="shared" si="65"/>
        <v>71841.399999999994</v>
      </c>
      <c r="K68" s="68">
        <v>71769.59</v>
      </c>
      <c r="L68" s="68"/>
      <c r="M68" s="68">
        <v>71.8</v>
      </c>
      <c r="N68" s="24">
        <f t="shared" si="66"/>
        <v>496175.2</v>
      </c>
      <c r="O68" s="68">
        <v>495679.04</v>
      </c>
      <c r="P68" s="68"/>
      <c r="Q68" s="68">
        <v>496.2</v>
      </c>
      <c r="R68" s="24">
        <f t="shared" si="67"/>
        <v>0</v>
      </c>
      <c r="S68" s="68"/>
      <c r="T68" s="68"/>
      <c r="U68" s="68"/>
      <c r="V68" s="32">
        <f t="shared" si="10"/>
        <v>0.26600000000000001</v>
      </c>
    </row>
    <row r="69" spans="1:101" ht="90.75" customHeight="1">
      <c r="A69" s="33"/>
      <c r="B69" s="35" t="s">
        <v>204</v>
      </c>
      <c r="C69" s="29" t="s">
        <v>188</v>
      </c>
      <c r="D69" s="30" t="s">
        <v>16</v>
      </c>
      <c r="E69" s="110" t="s">
        <v>113</v>
      </c>
      <c r="F69" s="24">
        <f t="shared" ref="F69:F71" si="71">G69+H69+I69</f>
        <v>4500</v>
      </c>
      <c r="G69" s="68">
        <v>0</v>
      </c>
      <c r="H69" s="68">
        <v>0</v>
      </c>
      <c r="I69" s="68">
        <v>4500</v>
      </c>
      <c r="J69" s="24">
        <f t="shared" si="65"/>
        <v>0</v>
      </c>
      <c r="K69" s="68"/>
      <c r="L69" s="68"/>
      <c r="M69" s="68"/>
      <c r="N69" s="24">
        <f t="shared" ref="N69:N71" si="72">O69+P69+Q69</f>
        <v>0</v>
      </c>
      <c r="O69" s="68">
        <v>0</v>
      </c>
      <c r="P69" s="68"/>
      <c r="Q69" s="68"/>
      <c r="R69" s="24">
        <f t="shared" ref="R69:R71" si="73">S69+T69+U69</f>
        <v>0</v>
      </c>
      <c r="S69" s="68">
        <v>0</v>
      </c>
      <c r="T69" s="68"/>
      <c r="U69" s="68"/>
      <c r="V69" s="32">
        <f t="shared" si="10"/>
        <v>0</v>
      </c>
    </row>
    <row r="70" spans="1:101" ht="90.75" customHeight="1">
      <c r="A70" s="11"/>
      <c r="B70" s="96" t="s">
        <v>323</v>
      </c>
      <c r="C70" s="84">
        <v>821</v>
      </c>
      <c r="D70" s="87" t="s">
        <v>16</v>
      </c>
      <c r="E70" s="111" t="s">
        <v>322</v>
      </c>
      <c r="F70" s="24">
        <f t="shared" si="71"/>
        <v>0</v>
      </c>
      <c r="G70" s="68">
        <v>0</v>
      </c>
      <c r="H70" s="68"/>
      <c r="I70" s="68"/>
      <c r="J70" s="24">
        <f t="shared" si="65"/>
        <v>0</v>
      </c>
      <c r="K70" s="68"/>
      <c r="L70" s="68"/>
      <c r="M70" s="68"/>
      <c r="N70" s="24">
        <f t="shared" si="72"/>
        <v>116360.7</v>
      </c>
      <c r="O70" s="68">
        <v>116360.71</v>
      </c>
      <c r="P70" s="68"/>
      <c r="Q70" s="68"/>
      <c r="R70" s="24">
        <f t="shared" si="73"/>
        <v>0</v>
      </c>
      <c r="S70" s="68"/>
      <c r="T70" s="68"/>
      <c r="U70" s="68"/>
      <c r="V70" s="32" t="e">
        <f t="shared" si="10"/>
        <v>#DIV/0!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</row>
    <row r="71" spans="1:101" ht="90.75" customHeight="1">
      <c r="A71" s="33"/>
      <c r="B71" s="35" t="s">
        <v>278</v>
      </c>
      <c r="C71" s="29" t="s">
        <v>205</v>
      </c>
      <c r="D71" s="30" t="s">
        <v>43</v>
      </c>
      <c r="E71" s="51" t="s">
        <v>277</v>
      </c>
      <c r="F71" s="24">
        <f t="shared" si="71"/>
        <v>840</v>
      </c>
      <c r="G71" s="68">
        <v>840</v>
      </c>
      <c r="H71" s="68"/>
      <c r="I71" s="68"/>
      <c r="J71" s="24">
        <f t="shared" si="65"/>
        <v>0</v>
      </c>
      <c r="K71" s="68"/>
      <c r="L71" s="68"/>
      <c r="M71" s="68"/>
      <c r="N71" s="24">
        <f t="shared" si="72"/>
        <v>0</v>
      </c>
      <c r="O71" s="68"/>
      <c r="P71" s="68"/>
      <c r="Q71" s="68"/>
      <c r="R71" s="24">
        <f t="shared" si="73"/>
        <v>0</v>
      </c>
      <c r="S71" s="68"/>
      <c r="T71" s="68"/>
      <c r="U71" s="68"/>
      <c r="V71" s="32">
        <f t="shared" si="10"/>
        <v>0</v>
      </c>
    </row>
    <row r="72" spans="1:101" ht="34.5" customHeight="1">
      <c r="A72" s="21" t="s">
        <v>44</v>
      </c>
      <c r="B72" s="42" t="s">
        <v>50</v>
      </c>
      <c r="C72" s="23" t="s">
        <v>12</v>
      </c>
      <c r="D72" s="23" t="s">
        <v>12</v>
      </c>
      <c r="E72" s="23" t="s">
        <v>12</v>
      </c>
      <c r="F72" s="24">
        <f t="shared" si="44"/>
        <v>333753.3</v>
      </c>
      <c r="G72" s="24">
        <f>SUM(G74:G75)</f>
        <v>150217</v>
      </c>
      <c r="H72" s="24">
        <f>SUM(H74:H75)</f>
        <v>181201.3</v>
      </c>
      <c r="I72" s="24">
        <f>SUM(I74:I75)</f>
        <v>2335</v>
      </c>
      <c r="J72" s="24">
        <f t="shared" ref="J72" si="74">K72+L72+M72</f>
        <v>6000</v>
      </c>
      <c r="K72" s="24">
        <f>SUM(K74:K75)</f>
        <v>6000</v>
      </c>
      <c r="L72" s="24">
        <f>SUM(L74:L75)</f>
        <v>0</v>
      </c>
      <c r="M72" s="24">
        <f>SUM(M74:M75)</f>
        <v>0</v>
      </c>
      <c r="N72" s="24">
        <f t="shared" si="66"/>
        <v>161517.6</v>
      </c>
      <c r="O72" s="24">
        <f>SUM(O74:O75)</f>
        <v>145120.1</v>
      </c>
      <c r="P72" s="24">
        <f>SUM(P74:P75)</f>
        <v>16397.5</v>
      </c>
      <c r="Q72" s="24">
        <f>SUM(Q74:Q75)</f>
        <v>0</v>
      </c>
      <c r="R72" s="24">
        <f t="shared" si="67"/>
        <v>144612.9</v>
      </c>
      <c r="S72" s="24">
        <f>SUM(S74:S75)</f>
        <v>144612.9</v>
      </c>
      <c r="T72" s="24">
        <f>SUM(T74:T75)</f>
        <v>0</v>
      </c>
      <c r="U72" s="24">
        <f>SUM(U74:U75)</f>
        <v>0</v>
      </c>
      <c r="V72" s="32">
        <f t="shared" si="10"/>
        <v>1.7999999999999999E-2</v>
      </c>
    </row>
    <row r="73" spans="1:101" ht="18.75">
      <c r="A73" s="33"/>
      <c r="B73" s="34" t="s">
        <v>14</v>
      </c>
      <c r="C73" s="27"/>
      <c r="D73" s="27"/>
      <c r="E73" s="27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32"/>
    </row>
    <row r="74" spans="1:101" ht="91.5" customHeight="1">
      <c r="A74" s="33"/>
      <c r="B74" s="35" t="s">
        <v>268</v>
      </c>
      <c r="C74" s="29" t="s">
        <v>188</v>
      </c>
      <c r="D74" s="30" t="s">
        <v>16</v>
      </c>
      <c r="E74" s="51" t="s">
        <v>267</v>
      </c>
      <c r="F74" s="24">
        <f t="shared" si="44"/>
        <v>11710.1</v>
      </c>
      <c r="G74" s="68">
        <v>281.2</v>
      </c>
      <c r="H74" s="68">
        <v>9093.9</v>
      </c>
      <c r="I74" s="68">
        <v>2335</v>
      </c>
      <c r="J74" s="24"/>
      <c r="K74" s="68"/>
      <c r="L74" s="68"/>
      <c r="M74" s="68"/>
      <c r="N74" s="24">
        <f t="shared" ref="N74:N76" si="75">O74+P74+Q74</f>
        <v>10592.1</v>
      </c>
      <c r="O74" s="68">
        <v>317.8</v>
      </c>
      <c r="P74" s="68">
        <v>10274.299999999999</v>
      </c>
      <c r="Q74" s="68"/>
      <c r="R74" s="24">
        <f t="shared" ref="R74:R76" si="76">S74+T74+U74</f>
        <v>0</v>
      </c>
      <c r="S74" s="68">
        <v>0</v>
      </c>
      <c r="T74" s="68"/>
      <c r="U74" s="68"/>
      <c r="V74" s="32">
        <f t="shared" si="10"/>
        <v>0</v>
      </c>
    </row>
    <row r="75" spans="1:101" ht="120.75" customHeight="1">
      <c r="A75" s="33"/>
      <c r="B75" s="35" t="s">
        <v>269</v>
      </c>
      <c r="C75" s="29" t="s">
        <v>205</v>
      </c>
      <c r="D75" s="30" t="s">
        <v>43</v>
      </c>
      <c r="E75" s="51" t="s">
        <v>270</v>
      </c>
      <c r="F75" s="24">
        <f t="shared" si="44"/>
        <v>322043.2</v>
      </c>
      <c r="G75" s="68">
        <v>149935.79999999999</v>
      </c>
      <c r="H75" s="68">
        <v>172107.4</v>
      </c>
      <c r="I75" s="68"/>
      <c r="J75" s="24"/>
      <c r="K75" s="68">
        <v>6000</v>
      </c>
      <c r="L75" s="68"/>
      <c r="M75" s="68"/>
      <c r="N75" s="24">
        <f t="shared" si="75"/>
        <v>150925.5</v>
      </c>
      <c r="O75" s="68">
        <v>144802.29999999999</v>
      </c>
      <c r="P75" s="68">
        <v>6123.2</v>
      </c>
      <c r="Q75" s="68"/>
      <c r="R75" s="24">
        <f t="shared" si="76"/>
        <v>144612.9</v>
      </c>
      <c r="S75" s="68">
        <v>144612.9</v>
      </c>
      <c r="T75" s="68"/>
      <c r="U75" s="68"/>
      <c r="V75" s="32">
        <f t="shared" si="10"/>
        <v>0</v>
      </c>
    </row>
    <row r="76" spans="1:101" ht="46.5" customHeight="1">
      <c r="A76" s="21" t="s">
        <v>49</v>
      </c>
      <c r="B76" s="42" t="s">
        <v>45</v>
      </c>
      <c r="C76" s="23" t="s">
        <v>12</v>
      </c>
      <c r="D76" s="23" t="s">
        <v>12</v>
      </c>
      <c r="E76" s="23" t="s">
        <v>12</v>
      </c>
      <c r="F76" s="24">
        <f t="shared" si="44"/>
        <v>157569</v>
      </c>
      <c r="G76" s="24">
        <f>SUM(G78:G82)</f>
        <v>45934.1</v>
      </c>
      <c r="H76" s="24">
        <f>SUM(H78:H82)</f>
        <v>111634.9</v>
      </c>
      <c r="I76" s="24">
        <f>SUM(I78:I82)</f>
        <v>0</v>
      </c>
      <c r="J76" s="24">
        <f t="shared" ref="J76" si="77">K76+L76+M76</f>
        <v>4585.8</v>
      </c>
      <c r="K76" s="24">
        <f>SUM(K78:K82)</f>
        <v>4585.8</v>
      </c>
      <c r="L76" s="24">
        <f>SUM(L79:L82)</f>
        <v>0</v>
      </c>
      <c r="M76" s="24">
        <f>SUM(M79:M82)</f>
        <v>0</v>
      </c>
      <c r="N76" s="24">
        <f t="shared" si="75"/>
        <v>40190.9</v>
      </c>
      <c r="O76" s="24">
        <f>SUM(O78:O82)</f>
        <v>30069.7</v>
      </c>
      <c r="P76" s="24">
        <f>SUM(P78:P82)</f>
        <v>10121.200000000001</v>
      </c>
      <c r="Q76" s="24">
        <f>SUM(Q78:Q82)</f>
        <v>0</v>
      </c>
      <c r="R76" s="24">
        <f t="shared" si="76"/>
        <v>25366.2</v>
      </c>
      <c r="S76" s="24">
        <f>SUM(S78:S82)</f>
        <v>25366.2</v>
      </c>
      <c r="T76" s="24">
        <f>SUM(T78:T82)</f>
        <v>0</v>
      </c>
      <c r="U76" s="24">
        <f>SUM(U79:U82)</f>
        <v>0</v>
      </c>
      <c r="V76" s="32">
        <f t="shared" si="10"/>
        <v>2.9000000000000001E-2</v>
      </c>
    </row>
    <row r="77" spans="1:101" ht="18.75">
      <c r="A77" s="33"/>
      <c r="B77" s="34" t="s">
        <v>14</v>
      </c>
      <c r="C77" s="27"/>
      <c r="D77" s="27"/>
      <c r="E77" s="27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32"/>
    </row>
    <row r="78" spans="1:101" ht="61.5" customHeight="1">
      <c r="A78" s="33"/>
      <c r="B78" s="53" t="s">
        <v>47</v>
      </c>
      <c r="C78" s="29" t="s">
        <v>205</v>
      </c>
      <c r="D78" s="30" t="s">
        <v>43</v>
      </c>
      <c r="E78" s="29" t="s">
        <v>271</v>
      </c>
      <c r="F78" s="24">
        <f t="shared" si="44"/>
        <v>864.2</v>
      </c>
      <c r="G78" s="68">
        <v>864.2</v>
      </c>
      <c r="H78" s="24"/>
      <c r="I78" s="24"/>
      <c r="J78" s="24"/>
      <c r="K78" s="24">
        <v>64.400000000000006</v>
      </c>
      <c r="L78" s="24"/>
      <c r="M78" s="24"/>
      <c r="N78" s="24">
        <f t="shared" ref="N78:N83" si="78">O78+P78+Q78</f>
        <v>509.5</v>
      </c>
      <c r="O78" s="24">
        <v>509.5</v>
      </c>
      <c r="P78" s="24"/>
      <c r="Q78" s="24"/>
      <c r="R78" s="24">
        <f t="shared" ref="R78:R83" si="79">S78+T78+U78</f>
        <v>509.5</v>
      </c>
      <c r="S78" s="24">
        <v>509.5</v>
      </c>
      <c r="T78" s="24"/>
      <c r="U78" s="24"/>
      <c r="V78" s="32">
        <f t="shared" ref="V78:V140" si="80">J78/F78</f>
        <v>0</v>
      </c>
    </row>
    <row r="79" spans="1:101" ht="61.5" customHeight="1">
      <c r="A79" s="33"/>
      <c r="B79" s="35" t="s">
        <v>138</v>
      </c>
      <c r="C79" s="29" t="s">
        <v>205</v>
      </c>
      <c r="D79" s="30" t="s">
        <v>43</v>
      </c>
      <c r="E79" s="51" t="s">
        <v>139</v>
      </c>
      <c r="F79" s="24">
        <f t="shared" si="44"/>
        <v>37291.5</v>
      </c>
      <c r="G79" s="68">
        <v>37291.5</v>
      </c>
      <c r="H79" s="68"/>
      <c r="I79" s="68"/>
      <c r="J79" s="24"/>
      <c r="K79" s="68">
        <v>200</v>
      </c>
      <c r="L79" s="68"/>
      <c r="M79" s="68"/>
      <c r="N79" s="24">
        <f t="shared" si="78"/>
        <v>24856.7</v>
      </c>
      <c r="O79" s="68">
        <v>24856.7</v>
      </c>
      <c r="P79" s="68"/>
      <c r="Q79" s="68"/>
      <c r="R79" s="24">
        <f t="shared" si="79"/>
        <v>24856.7</v>
      </c>
      <c r="S79" s="68">
        <v>24856.7</v>
      </c>
      <c r="T79" s="68"/>
      <c r="U79" s="68"/>
      <c r="V79" s="32">
        <f t="shared" si="80"/>
        <v>0</v>
      </c>
    </row>
    <row r="80" spans="1:101" ht="75" customHeight="1">
      <c r="A80" s="33"/>
      <c r="B80" s="35" t="s">
        <v>274</v>
      </c>
      <c r="C80" s="29" t="s">
        <v>205</v>
      </c>
      <c r="D80" s="30" t="s">
        <v>43</v>
      </c>
      <c r="E80" s="51" t="s">
        <v>272</v>
      </c>
      <c r="F80" s="24">
        <f t="shared" si="44"/>
        <v>102300</v>
      </c>
      <c r="G80" s="68">
        <v>3069</v>
      </c>
      <c r="H80" s="68">
        <v>99231</v>
      </c>
      <c r="I80" s="68"/>
      <c r="J80" s="24"/>
      <c r="K80" s="68"/>
      <c r="L80" s="68"/>
      <c r="M80" s="68"/>
      <c r="N80" s="24">
        <f t="shared" si="78"/>
        <v>0</v>
      </c>
      <c r="O80" s="68">
        <v>0</v>
      </c>
      <c r="P80" s="68">
        <v>0</v>
      </c>
      <c r="Q80" s="68"/>
      <c r="R80" s="24">
        <f t="shared" si="79"/>
        <v>0</v>
      </c>
      <c r="S80" s="68">
        <v>0</v>
      </c>
      <c r="T80" s="68"/>
      <c r="U80" s="68"/>
      <c r="V80" s="32">
        <f t="shared" si="80"/>
        <v>0</v>
      </c>
    </row>
    <row r="81" spans="1:101" ht="75" customHeight="1">
      <c r="A81" s="33"/>
      <c r="B81" s="35" t="s">
        <v>274</v>
      </c>
      <c r="C81" s="29" t="s">
        <v>207</v>
      </c>
      <c r="D81" s="30" t="s">
        <v>46</v>
      </c>
      <c r="E81" s="51" t="s">
        <v>272</v>
      </c>
      <c r="F81" s="24">
        <f t="shared" si="44"/>
        <v>12787.5</v>
      </c>
      <c r="G81" s="68">
        <v>383.6</v>
      </c>
      <c r="H81" s="68">
        <v>12403.9</v>
      </c>
      <c r="I81" s="68"/>
      <c r="J81" s="24"/>
      <c r="K81" s="68"/>
      <c r="L81" s="68"/>
      <c r="M81" s="68"/>
      <c r="N81" s="24">
        <f t="shared" si="78"/>
        <v>10434.200000000001</v>
      </c>
      <c r="O81" s="68">
        <v>313</v>
      </c>
      <c r="P81" s="68">
        <v>10121.200000000001</v>
      </c>
      <c r="Q81" s="68"/>
      <c r="R81" s="24">
        <f t="shared" si="79"/>
        <v>0</v>
      </c>
      <c r="S81" s="68">
        <v>0</v>
      </c>
      <c r="T81" s="68"/>
      <c r="U81" s="68"/>
      <c r="V81" s="32">
        <f t="shared" si="80"/>
        <v>0</v>
      </c>
    </row>
    <row r="82" spans="1:101" ht="61.5" customHeight="1">
      <c r="A82" s="33"/>
      <c r="B82" s="35" t="s">
        <v>48</v>
      </c>
      <c r="C82" s="29" t="s">
        <v>207</v>
      </c>
      <c r="D82" s="30" t="s">
        <v>46</v>
      </c>
      <c r="E82" s="51" t="s">
        <v>273</v>
      </c>
      <c r="F82" s="24">
        <f t="shared" si="44"/>
        <v>4325.8</v>
      </c>
      <c r="G82" s="68">
        <v>4325.8</v>
      </c>
      <c r="H82" s="68"/>
      <c r="I82" s="68"/>
      <c r="J82" s="24"/>
      <c r="K82" s="68">
        <v>4321.3999999999996</v>
      </c>
      <c r="L82" s="68"/>
      <c r="M82" s="68"/>
      <c r="N82" s="24">
        <f t="shared" si="78"/>
        <v>4390.5</v>
      </c>
      <c r="O82" s="68">
        <v>4390.5</v>
      </c>
      <c r="P82" s="68"/>
      <c r="Q82" s="68"/>
      <c r="R82" s="24">
        <f t="shared" si="79"/>
        <v>0</v>
      </c>
      <c r="S82" s="68">
        <v>0</v>
      </c>
      <c r="T82" s="68"/>
      <c r="U82" s="68"/>
      <c r="V82" s="32">
        <f t="shared" si="80"/>
        <v>0</v>
      </c>
    </row>
    <row r="83" spans="1:101" ht="53.25" customHeight="1">
      <c r="A83" s="21" t="s">
        <v>51</v>
      </c>
      <c r="B83" s="42" t="s">
        <v>242</v>
      </c>
      <c r="C83" s="23" t="s">
        <v>12</v>
      </c>
      <c r="D83" s="23" t="s">
        <v>12</v>
      </c>
      <c r="E83" s="23" t="s">
        <v>12</v>
      </c>
      <c r="F83" s="24">
        <f t="shared" si="44"/>
        <v>81785.7</v>
      </c>
      <c r="G83" s="24">
        <f>SUM(G85:G85)</f>
        <v>2453.6</v>
      </c>
      <c r="H83" s="24">
        <f>SUM(H85:H85)</f>
        <v>79332.100000000006</v>
      </c>
      <c r="I83" s="24">
        <f>SUM(I85:I85)</f>
        <v>0</v>
      </c>
      <c r="J83" s="24">
        <f t="shared" ref="J83" si="81">K83+L83+M83</f>
        <v>16616.599999999999</v>
      </c>
      <c r="K83" s="24">
        <f>SUM(K85:K85)</f>
        <v>498.5</v>
      </c>
      <c r="L83" s="24">
        <f>SUM(L85:L85)</f>
        <v>16118.1</v>
      </c>
      <c r="M83" s="24">
        <f>SUM(M85:M85)</f>
        <v>0</v>
      </c>
      <c r="N83" s="24">
        <f t="shared" si="78"/>
        <v>80622.899999999994</v>
      </c>
      <c r="O83" s="24">
        <f>SUM(O85:O85)</f>
        <v>2418.6999999999998</v>
      </c>
      <c r="P83" s="24">
        <f>SUM(P85:P85)</f>
        <v>78204.2</v>
      </c>
      <c r="Q83" s="24">
        <f>SUM(Q85:Q85)</f>
        <v>0</v>
      </c>
      <c r="R83" s="24">
        <f t="shared" si="79"/>
        <v>80622.899999999994</v>
      </c>
      <c r="S83" s="24">
        <f>SUM(S85:S85)</f>
        <v>2418.6999999999998</v>
      </c>
      <c r="T83" s="24">
        <f>SUM(T85:T85)</f>
        <v>78204.2</v>
      </c>
      <c r="U83" s="24">
        <f>SUM(U85:U85)</f>
        <v>0</v>
      </c>
      <c r="V83" s="32">
        <f t="shared" si="80"/>
        <v>0.20300000000000001</v>
      </c>
    </row>
    <row r="84" spans="1:101" ht="18.75">
      <c r="A84" s="33"/>
      <c r="B84" s="34" t="s">
        <v>14</v>
      </c>
      <c r="C84" s="27"/>
      <c r="D84" s="27"/>
      <c r="E84" s="27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32"/>
    </row>
    <row r="85" spans="1:101" ht="96" customHeight="1">
      <c r="A85" s="33"/>
      <c r="B85" s="35" t="s">
        <v>276</v>
      </c>
      <c r="C85" s="29" t="s">
        <v>205</v>
      </c>
      <c r="D85" s="30" t="s">
        <v>43</v>
      </c>
      <c r="E85" s="29" t="s">
        <v>275</v>
      </c>
      <c r="F85" s="24">
        <f t="shared" si="44"/>
        <v>81785.7</v>
      </c>
      <c r="G85" s="68">
        <v>2453.6</v>
      </c>
      <c r="H85" s="68">
        <v>79332.100000000006</v>
      </c>
      <c r="I85" s="68"/>
      <c r="J85" s="24"/>
      <c r="K85" s="68">
        <v>498.51</v>
      </c>
      <c r="L85" s="68">
        <v>16118.14</v>
      </c>
      <c r="M85" s="68"/>
      <c r="N85" s="24">
        <f t="shared" ref="N85" si="82">O85+P85+Q85</f>
        <v>80622.899999999994</v>
      </c>
      <c r="O85" s="68">
        <v>2418.6999999999998</v>
      </c>
      <c r="P85" s="68">
        <v>78204.2</v>
      </c>
      <c r="Q85" s="68"/>
      <c r="R85" s="24">
        <f t="shared" ref="R85" si="83">S85+T85+U85</f>
        <v>80622.899999999994</v>
      </c>
      <c r="S85" s="68">
        <v>2418.6999999999998</v>
      </c>
      <c r="T85" s="68">
        <v>78204.2</v>
      </c>
      <c r="U85" s="68"/>
      <c r="V85" s="32">
        <f t="shared" si="80"/>
        <v>0</v>
      </c>
    </row>
    <row r="86" spans="1:101" ht="28.5" customHeight="1">
      <c r="A86" s="16" t="s">
        <v>52</v>
      </c>
      <c r="B86" s="52" t="s">
        <v>53</v>
      </c>
      <c r="C86" s="18" t="s">
        <v>12</v>
      </c>
      <c r="D86" s="18" t="s">
        <v>12</v>
      </c>
      <c r="E86" s="18" t="s">
        <v>12</v>
      </c>
      <c r="F86" s="39">
        <f t="shared" ref="F86:F106" si="84">G86+H86+I86</f>
        <v>3611.6</v>
      </c>
      <c r="G86" s="39">
        <f>G87+G90</f>
        <v>3611.6</v>
      </c>
      <c r="H86" s="39">
        <f>H87+H90</f>
        <v>0</v>
      </c>
      <c r="I86" s="39">
        <f>I87+I90</f>
        <v>0</v>
      </c>
      <c r="J86" s="39">
        <f t="shared" ref="J86:J87" si="85">K86+L86+M86</f>
        <v>1930</v>
      </c>
      <c r="K86" s="39">
        <f>K87+K90</f>
        <v>1930</v>
      </c>
      <c r="L86" s="39">
        <f>L87+L90</f>
        <v>0</v>
      </c>
      <c r="M86" s="39">
        <f>M87+M90</f>
        <v>0</v>
      </c>
      <c r="N86" s="39">
        <f t="shared" ref="N86:N87" si="86">O86+P86+Q86</f>
        <v>9437.4</v>
      </c>
      <c r="O86" s="39">
        <f>O87+O90</f>
        <v>9437.4</v>
      </c>
      <c r="P86" s="39">
        <f>P87+P90</f>
        <v>0</v>
      </c>
      <c r="Q86" s="39">
        <f>Q87+Q90</f>
        <v>0</v>
      </c>
      <c r="R86" s="39">
        <f t="shared" ref="R86:R87" si="87">S86+T86+U86</f>
        <v>1930</v>
      </c>
      <c r="S86" s="39">
        <f>S87+S90</f>
        <v>1930</v>
      </c>
      <c r="T86" s="39">
        <f>T87+T90</f>
        <v>0</v>
      </c>
      <c r="U86" s="39">
        <f>U87+U90</f>
        <v>0</v>
      </c>
      <c r="V86" s="40">
        <f t="shared" si="80"/>
        <v>0.53400000000000003</v>
      </c>
    </row>
    <row r="87" spans="1:101" ht="37.5" customHeight="1">
      <c r="A87" s="8" t="s">
        <v>54</v>
      </c>
      <c r="B87" s="22" t="s">
        <v>58</v>
      </c>
      <c r="C87" s="31" t="s">
        <v>12</v>
      </c>
      <c r="D87" s="31" t="s">
        <v>12</v>
      </c>
      <c r="E87" s="23" t="s">
        <v>12</v>
      </c>
      <c r="F87" s="24">
        <f t="shared" si="84"/>
        <v>1681.6</v>
      </c>
      <c r="G87" s="24">
        <f>SUM(G88:G89)</f>
        <v>1681.6</v>
      </c>
      <c r="H87" s="24">
        <f>SUM(H88:H89)</f>
        <v>0</v>
      </c>
      <c r="I87" s="24">
        <f>SUM(I88:I89)</f>
        <v>0</v>
      </c>
      <c r="J87" s="24">
        <f t="shared" si="85"/>
        <v>0</v>
      </c>
      <c r="K87" s="24">
        <f>SUM(K88:K89)</f>
        <v>0</v>
      </c>
      <c r="L87" s="24">
        <f>SUM(L88:L89)</f>
        <v>0</v>
      </c>
      <c r="M87" s="24">
        <f>SUM(M88:M89)</f>
        <v>0</v>
      </c>
      <c r="N87" s="24">
        <f t="shared" si="86"/>
        <v>7507.4</v>
      </c>
      <c r="O87" s="24">
        <f>SUM(O89:O89)</f>
        <v>7507.4</v>
      </c>
      <c r="P87" s="24">
        <f>SUM(P89:P89)</f>
        <v>0</v>
      </c>
      <c r="Q87" s="24">
        <f>SUM(Q89:Q89)</f>
        <v>0</v>
      </c>
      <c r="R87" s="24">
        <f t="shared" si="87"/>
        <v>0</v>
      </c>
      <c r="S87" s="24">
        <f>SUM(S89:S89)</f>
        <v>0</v>
      </c>
      <c r="T87" s="24">
        <f>SUM(T89:T89)</f>
        <v>0</v>
      </c>
      <c r="U87" s="24">
        <f>SUM(U89:U89)</f>
        <v>0</v>
      </c>
      <c r="V87" s="32">
        <f t="shared" si="80"/>
        <v>0</v>
      </c>
    </row>
    <row r="88" spans="1:101" ht="18.75">
      <c r="A88" s="21"/>
      <c r="B88" s="53" t="s">
        <v>14</v>
      </c>
      <c r="C88" s="54"/>
      <c r="D88" s="54"/>
      <c r="E88" s="5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32"/>
    </row>
    <row r="89" spans="1:101" ht="156" customHeight="1">
      <c r="A89" s="21"/>
      <c r="B89" s="35" t="s">
        <v>208</v>
      </c>
      <c r="C89" s="30" t="s">
        <v>205</v>
      </c>
      <c r="D89" s="30" t="s">
        <v>43</v>
      </c>
      <c r="E89" s="29" t="s">
        <v>167</v>
      </c>
      <c r="F89" s="24">
        <f t="shared" si="84"/>
        <v>1681.6</v>
      </c>
      <c r="G89" s="68">
        <v>1681.6</v>
      </c>
      <c r="H89" s="24"/>
      <c r="I89" s="24"/>
      <c r="J89" s="24">
        <f t="shared" ref="J89" si="88">K89+L89+M89</f>
        <v>0</v>
      </c>
      <c r="K89" s="24"/>
      <c r="L89" s="24"/>
      <c r="M89" s="24"/>
      <c r="N89" s="24">
        <f t="shared" ref="N89" si="89">O89+P89+Q89</f>
        <v>7507.4</v>
      </c>
      <c r="O89" s="68">
        <v>7507.4</v>
      </c>
      <c r="P89" s="68"/>
      <c r="Q89" s="24"/>
      <c r="R89" s="24">
        <f t="shared" ref="R89" si="90">S89+T89+U89</f>
        <v>0</v>
      </c>
      <c r="S89" s="68">
        <v>0</v>
      </c>
      <c r="T89" s="68"/>
      <c r="U89" s="24"/>
      <c r="V89" s="32">
        <f t="shared" si="80"/>
        <v>0</v>
      </c>
    </row>
    <row r="90" spans="1:101" ht="39.75" customHeight="1">
      <c r="A90" s="21" t="s">
        <v>55</v>
      </c>
      <c r="B90" s="42" t="s">
        <v>239</v>
      </c>
      <c r="C90" s="54" t="s">
        <v>12</v>
      </c>
      <c r="D90" s="54" t="s">
        <v>12</v>
      </c>
      <c r="E90" s="54" t="s">
        <v>12</v>
      </c>
      <c r="F90" s="24">
        <f t="shared" si="84"/>
        <v>1930</v>
      </c>
      <c r="G90" s="24">
        <f t="shared" ref="G90:M90" si="91">SUM(G92:G92)</f>
        <v>1930</v>
      </c>
      <c r="H90" s="24">
        <f t="shared" si="91"/>
        <v>0</v>
      </c>
      <c r="I90" s="24">
        <f t="shared" si="91"/>
        <v>0</v>
      </c>
      <c r="J90" s="24">
        <f t="shared" si="91"/>
        <v>0</v>
      </c>
      <c r="K90" s="24">
        <f t="shared" si="91"/>
        <v>1930</v>
      </c>
      <c r="L90" s="24">
        <f t="shared" si="91"/>
        <v>0</v>
      </c>
      <c r="M90" s="24">
        <f t="shared" si="91"/>
        <v>0</v>
      </c>
      <c r="N90" s="24">
        <f t="shared" ref="N90" si="92">O90+P90+Q90</f>
        <v>1930</v>
      </c>
      <c r="O90" s="24">
        <f>SUM(O92:O92)</f>
        <v>1930</v>
      </c>
      <c r="P90" s="24">
        <f>SUM(P92:P92)</f>
        <v>0</v>
      </c>
      <c r="Q90" s="24">
        <f>SUM(Q92:Q92)</f>
        <v>0</v>
      </c>
      <c r="R90" s="24">
        <f t="shared" ref="R90" si="93">S90+T90+U90</f>
        <v>1930</v>
      </c>
      <c r="S90" s="24">
        <f>SUM(S92)</f>
        <v>1930</v>
      </c>
      <c r="T90" s="24">
        <f t="shared" ref="T90:U90" si="94">SUM(T92)</f>
        <v>0</v>
      </c>
      <c r="U90" s="24">
        <f t="shared" si="94"/>
        <v>0</v>
      </c>
      <c r="V90" s="32">
        <f t="shared" si="80"/>
        <v>0</v>
      </c>
    </row>
    <row r="91" spans="1:101" ht="18.75">
      <c r="A91" s="33"/>
      <c r="B91" s="53" t="s">
        <v>14</v>
      </c>
      <c r="C91" s="27"/>
      <c r="D91" s="36"/>
      <c r="E91" s="55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32"/>
    </row>
    <row r="92" spans="1:101" ht="74.25" customHeight="1">
      <c r="A92" s="33"/>
      <c r="B92" s="35" t="s">
        <v>94</v>
      </c>
      <c r="C92" s="30" t="s">
        <v>209</v>
      </c>
      <c r="D92" s="30" t="s">
        <v>57</v>
      </c>
      <c r="E92" s="51" t="s">
        <v>331</v>
      </c>
      <c r="F92" s="24">
        <f t="shared" ref="F92" si="95">G92+H92+I92</f>
        <v>1930</v>
      </c>
      <c r="G92" s="68">
        <v>1930</v>
      </c>
      <c r="H92" s="68"/>
      <c r="I92" s="68"/>
      <c r="J92" s="24"/>
      <c r="K92" s="68">
        <v>1930</v>
      </c>
      <c r="L92" s="68"/>
      <c r="M92" s="68"/>
      <c r="N92" s="24">
        <f t="shared" ref="N92" si="96">O92+P92+Q92</f>
        <v>1930</v>
      </c>
      <c r="O92" s="68">
        <v>1930</v>
      </c>
      <c r="P92" s="68"/>
      <c r="Q92" s="68"/>
      <c r="R92" s="24">
        <f t="shared" ref="R92" si="97">S92+T92+U92</f>
        <v>1930</v>
      </c>
      <c r="S92" s="68">
        <v>1930</v>
      </c>
      <c r="T92" s="68"/>
      <c r="U92" s="68"/>
      <c r="V92" s="32">
        <f t="shared" si="80"/>
        <v>0</v>
      </c>
    </row>
    <row r="93" spans="1:101" s="57" customFormat="1" ht="33">
      <c r="A93" s="16" t="s">
        <v>59</v>
      </c>
      <c r="B93" s="52" t="s">
        <v>60</v>
      </c>
      <c r="C93" s="18" t="s">
        <v>12</v>
      </c>
      <c r="D93" s="18" t="s">
        <v>12</v>
      </c>
      <c r="E93" s="18" t="s">
        <v>12</v>
      </c>
      <c r="F93" s="39">
        <f t="shared" si="84"/>
        <v>6011597.5999999996</v>
      </c>
      <c r="G93" s="39">
        <f>G94+G98+G102</f>
        <v>1007170.8</v>
      </c>
      <c r="H93" s="39">
        <f>H94+H98+H102</f>
        <v>4765653.3</v>
      </c>
      <c r="I93" s="39">
        <f>I94+I98+I102</f>
        <v>238773.5</v>
      </c>
      <c r="J93" s="39">
        <f>K93+L93+M93</f>
        <v>735831.8</v>
      </c>
      <c r="K93" s="39">
        <f>K94+K98+K102</f>
        <v>21234.400000000001</v>
      </c>
      <c r="L93" s="39">
        <f>L94+L98+L102</f>
        <v>703482.2</v>
      </c>
      <c r="M93" s="39">
        <f>M94+M98+M102</f>
        <v>11115.2</v>
      </c>
      <c r="N93" s="39">
        <f>O93+P93+Q93</f>
        <v>588582.6</v>
      </c>
      <c r="O93" s="39">
        <f>O94+O98+O102</f>
        <v>22162.400000000001</v>
      </c>
      <c r="P93" s="39">
        <f>P94+P98+P102</f>
        <v>560054.69999999995</v>
      </c>
      <c r="Q93" s="39">
        <f>Q94+Q98+Q102</f>
        <v>6365.5</v>
      </c>
      <c r="R93" s="39">
        <f t="shared" ref="R93:R94" si="98">S93+T93+U93</f>
        <v>15411.7</v>
      </c>
      <c r="S93" s="39">
        <f>S94+S98+S102</f>
        <v>9775</v>
      </c>
      <c r="T93" s="39">
        <f>T94+T98+T102</f>
        <v>0</v>
      </c>
      <c r="U93" s="39">
        <f>U94+U98+U102</f>
        <v>5636.7</v>
      </c>
      <c r="V93" s="40">
        <f t="shared" si="80"/>
        <v>0.122</v>
      </c>
      <c r="W93" s="2"/>
      <c r="X93" s="78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</row>
    <row r="94" spans="1:101" ht="41.25" customHeight="1">
      <c r="A94" s="8" t="s">
        <v>61</v>
      </c>
      <c r="B94" s="22" t="s">
        <v>62</v>
      </c>
      <c r="C94" s="31" t="s">
        <v>12</v>
      </c>
      <c r="D94" s="31" t="s">
        <v>12</v>
      </c>
      <c r="E94" s="31" t="s">
        <v>12</v>
      </c>
      <c r="F94" s="24">
        <f t="shared" si="84"/>
        <v>536846.5</v>
      </c>
      <c r="G94" s="24">
        <f>SUM(G96:G97)</f>
        <v>11039.9</v>
      </c>
      <c r="H94" s="24">
        <f>SUM(H96:H97)</f>
        <v>441955.8</v>
      </c>
      <c r="I94" s="24">
        <f>SUM(I96:I97)</f>
        <v>83850.8</v>
      </c>
      <c r="J94" s="24">
        <f t="shared" ref="J94:J97" si="99">K94+L94+M94</f>
        <v>95952.3</v>
      </c>
      <c r="K94" s="24">
        <f>SUM(K97:K97)</f>
        <v>286.60000000000002</v>
      </c>
      <c r="L94" s="24">
        <f>SUM(L96:L97)</f>
        <v>94267</v>
      </c>
      <c r="M94" s="24">
        <f>SUM(M96:M97)</f>
        <v>1398.7</v>
      </c>
      <c r="N94" s="24">
        <f t="shared" ref="N94" si="100">O94+P94+Q94</f>
        <v>419277.9</v>
      </c>
      <c r="O94" s="24">
        <f>SUM(O96:O97)</f>
        <v>12387.4</v>
      </c>
      <c r="P94" s="24">
        <f t="shared" ref="P94:Q94" si="101">SUM(P96:P97)</f>
        <v>400525</v>
      </c>
      <c r="Q94" s="24">
        <f t="shared" si="101"/>
        <v>6365.5</v>
      </c>
      <c r="R94" s="24">
        <f t="shared" si="98"/>
        <v>5636.7</v>
      </c>
      <c r="S94" s="24">
        <f>SUM(S96:S97)</f>
        <v>0</v>
      </c>
      <c r="T94" s="24">
        <f t="shared" ref="T94:U94" si="102">SUM(T96:T97)</f>
        <v>0</v>
      </c>
      <c r="U94" s="24">
        <f t="shared" si="102"/>
        <v>5636.7</v>
      </c>
      <c r="V94" s="32">
        <f t="shared" si="80"/>
        <v>0.17899999999999999</v>
      </c>
      <c r="X94" s="15"/>
      <c r="Y94" s="15"/>
    </row>
    <row r="95" spans="1:101" ht="18.75">
      <c r="A95" s="11"/>
      <c r="B95" s="26" t="s">
        <v>14</v>
      </c>
      <c r="C95" s="49"/>
      <c r="D95" s="49"/>
      <c r="E95" s="49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32"/>
    </row>
    <row r="96" spans="1:101" ht="52.5" customHeight="1">
      <c r="A96" s="11"/>
      <c r="B96" s="56" t="s">
        <v>304</v>
      </c>
      <c r="C96" s="49" t="s">
        <v>188</v>
      </c>
      <c r="D96" s="85" t="s">
        <v>16</v>
      </c>
      <c r="E96" s="84" t="s">
        <v>303</v>
      </c>
      <c r="F96" s="24">
        <f t="shared" si="84"/>
        <v>127320.8</v>
      </c>
      <c r="G96" s="68"/>
      <c r="H96" s="68">
        <v>85000</v>
      </c>
      <c r="I96" s="24">
        <v>42320.800000000003</v>
      </c>
      <c r="J96" s="24"/>
      <c r="K96" s="24"/>
      <c r="L96" s="24">
        <v>85000</v>
      </c>
      <c r="M96" s="24">
        <v>600</v>
      </c>
      <c r="N96" s="24">
        <f t="shared" ref="N96:N98" si="103">O96+P96+Q96</f>
        <v>0</v>
      </c>
      <c r="O96" s="68"/>
      <c r="P96" s="24"/>
      <c r="Q96" s="24"/>
      <c r="R96" s="24">
        <f t="shared" ref="R96:R98" si="104">S96+T96+U96</f>
        <v>0</v>
      </c>
      <c r="S96" s="24"/>
      <c r="T96" s="24"/>
      <c r="U96" s="24"/>
      <c r="V96" s="32">
        <f t="shared" si="80"/>
        <v>0</v>
      </c>
    </row>
    <row r="97" spans="1:101" ht="74.25" customHeight="1">
      <c r="A97" s="33"/>
      <c r="B97" s="35" t="s">
        <v>63</v>
      </c>
      <c r="C97" s="29" t="s">
        <v>188</v>
      </c>
      <c r="D97" s="30" t="s">
        <v>16</v>
      </c>
      <c r="E97" s="29" t="s">
        <v>120</v>
      </c>
      <c r="F97" s="24">
        <f t="shared" si="84"/>
        <v>409525.7</v>
      </c>
      <c r="G97" s="68">
        <v>11039.9</v>
      </c>
      <c r="H97" s="68">
        <v>356955.8</v>
      </c>
      <c r="I97" s="24">
        <v>41530</v>
      </c>
      <c r="J97" s="24">
        <f t="shared" si="99"/>
        <v>10352.299999999999</v>
      </c>
      <c r="K97" s="24">
        <v>286.61</v>
      </c>
      <c r="L97" s="24">
        <v>9266.98</v>
      </c>
      <c r="M97" s="24">
        <v>798.7</v>
      </c>
      <c r="N97" s="24">
        <f t="shared" si="103"/>
        <v>419277.9</v>
      </c>
      <c r="O97" s="68">
        <v>12387.4</v>
      </c>
      <c r="P97" s="24">
        <v>400525</v>
      </c>
      <c r="Q97" s="24">
        <v>6365.5</v>
      </c>
      <c r="R97" s="24">
        <f t="shared" si="104"/>
        <v>5636.7</v>
      </c>
      <c r="S97" s="24"/>
      <c r="T97" s="24"/>
      <c r="U97" s="24">
        <v>5636.7</v>
      </c>
      <c r="V97" s="32">
        <f t="shared" si="80"/>
        <v>2.5000000000000001E-2</v>
      </c>
      <c r="X97"/>
    </row>
    <row r="98" spans="1:101" ht="49.5">
      <c r="A98" s="21" t="s">
        <v>64</v>
      </c>
      <c r="B98" s="22" t="s">
        <v>162</v>
      </c>
      <c r="C98" s="23" t="s">
        <v>12</v>
      </c>
      <c r="D98" s="31" t="s">
        <v>12</v>
      </c>
      <c r="E98" s="23" t="s">
        <v>12</v>
      </c>
      <c r="F98" s="24">
        <f>G98+H98+I98</f>
        <v>5023379.2</v>
      </c>
      <c r="G98" s="24">
        <f>SUM(G100:G101)</f>
        <v>966971.1</v>
      </c>
      <c r="H98" s="24">
        <f t="shared" ref="H98" si="105">SUM(H100:H101)</f>
        <v>3954937.7</v>
      </c>
      <c r="I98" s="24">
        <v>101470.39999999999</v>
      </c>
      <c r="J98" s="24">
        <f>K98+L98+M98</f>
        <v>616759.1</v>
      </c>
      <c r="K98" s="24">
        <f>SUM(K100:K101)</f>
        <v>20402</v>
      </c>
      <c r="L98" s="24">
        <f t="shared" ref="L98" si="106">SUM(L100:L101)</f>
        <v>588319.19999999995</v>
      </c>
      <c r="M98" s="24">
        <v>8037.9</v>
      </c>
      <c r="N98" s="24">
        <f t="shared" si="103"/>
        <v>0</v>
      </c>
      <c r="O98" s="24">
        <f>SUM(O100:O101)</f>
        <v>0</v>
      </c>
      <c r="P98" s="24">
        <f t="shared" ref="P98:Q98" si="107">SUM(P100:P101)</f>
        <v>0</v>
      </c>
      <c r="Q98" s="24">
        <f t="shared" si="107"/>
        <v>0</v>
      </c>
      <c r="R98" s="24">
        <f t="shared" si="104"/>
        <v>0</v>
      </c>
      <c r="S98" s="24">
        <f>SUM(S100:S101)</f>
        <v>0</v>
      </c>
      <c r="T98" s="24">
        <f t="shared" ref="T98:U98" si="108">SUM(T100:T101)</f>
        <v>0</v>
      </c>
      <c r="U98" s="24">
        <f t="shared" si="108"/>
        <v>0</v>
      </c>
      <c r="V98" s="32">
        <f t="shared" si="80"/>
        <v>0.123</v>
      </c>
      <c r="X98" s="78"/>
    </row>
    <row r="99" spans="1:101" ht="18.75">
      <c r="A99" s="21"/>
      <c r="B99" s="53" t="s">
        <v>14</v>
      </c>
      <c r="C99" s="54"/>
      <c r="D99" s="54"/>
      <c r="E99" s="5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32"/>
    </row>
    <row r="100" spans="1:101" ht="89.25" customHeight="1">
      <c r="A100" s="21"/>
      <c r="B100" s="53" t="s">
        <v>306</v>
      </c>
      <c r="C100" s="86" t="s">
        <v>188</v>
      </c>
      <c r="D100" s="86" t="s">
        <v>16</v>
      </c>
      <c r="E100" s="29" t="s">
        <v>305</v>
      </c>
      <c r="F100" s="24">
        <f t="shared" si="84"/>
        <v>3954937.7</v>
      </c>
      <c r="G100" s="24"/>
      <c r="H100" s="68">
        <v>3954937.7</v>
      </c>
      <c r="I100" s="24"/>
      <c r="J100" s="24"/>
      <c r="K100" s="24"/>
      <c r="L100" s="68">
        <v>588319.19999999995</v>
      </c>
      <c r="M100" s="24"/>
      <c r="N100" s="24">
        <f t="shared" ref="N100:N102" si="109">O100+P100+Q100</f>
        <v>0</v>
      </c>
      <c r="O100" s="24"/>
      <c r="P100" s="24"/>
      <c r="Q100" s="24"/>
      <c r="R100" s="24">
        <f t="shared" ref="R100:R102" si="110">S100+T100+U100</f>
        <v>0</v>
      </c>
      <c r="S100" s="24"/>
      <c r="T100" s="24"/>
      <c r="U100" s="24"/>
      <c r="V100" s="32">
        <f t="shared" si="80"/>
        <v>0</v>
      </c>
    </row>
    <row r="101" spans="1:101" ht="51" customHeight="1">
      <c r="A101" s="21"/>
      <c r="B101" s="35" t="s">
        <v>93</v>
      </c>
      <c r="C101" s="29" t="s">
        <v>188</v>
      </c>
      <c r="D101" s="30" t="s">
        <v>16</v>
      </c>
      <c r="E101" s="29" t="s">
        <v>133</v>
      </c>
      <c r="F101" s="24">
        <f t="shared" si="84"/>
        <v>966971.1</v>
      </c>
      <c r="G101" s="68">
        <v>966971.1</v>
      </c>
      <c r="H101" s="68"/>
      <c r="I101" s="68"/>
      <c r="J101" s="24">
        <f t="shared" ref="J101" si="111">K101+L101+M101</f>
        <v>20402</v>
      </c>
      <c r="K101" s="24">
        <v>20402</v>
      </c>
      <c r="L101" s="24">
        <f t="shared" ref="L101:M101" si="112">L103</f>
        <v>0</v>
      </c>
      <c r="M101" s="24">
        <f t="shared" si="112"/>
        <v>0</v>
      </c>
      <c r="N101" s="24">
        <f t="shared" si="109"/>
        <v>0</v>
      </c>
      <c r="O101" s="68"/>
      <c r="P101" s="68"/>
      <c r="Q101" s="68"/>
      <c r="R101" s="24">
        <f t="shared" si="110"/>
        <v>0</v>
      </c>
      <c r="S101" s="68"/>
      <c r="T101" s="68"/>
      <c r="U101" s="68"/>
      <c r="V101" s="32">
        <f t="shared" si="80"/>
        <v>2.1000000000000001E-2</v>
      </c>
    </row>
    <row r="102" spans="1:101" ht="27.75" customHeight="1">
      <c r="A102" s="21" t="s">
        <v>161</v>
      </c>
      <c r="B102" s="42" t="s">
        <v>233</v>
      </c>
      <c r="C102" s="54" t="s">
        <v>12</v>
      </c>
      <c r="D102" s="54" t="s">
        <v>12</v>
      </c>
      <c r="E102" s="54" t="s">
        <v>12</v>
      </c>
      <c r="F102" s="24">
        <f>G102+H102+I102</f>
        <v>451371.9</v>
      </c>
      <c r="G102" s="24">
        <f>G104+G105</f>
        <v>29159.8</v>
      </c>
      <c r="H102" s="24">
        <f t="shared" ref="H102:I102" si="113">H104+H105</f>
        <v>368759.8</v>
      </c>
      <c r="I102" s="24">
        <f t="shared" si="113"/>
        <v>53452.3</v>
      </c>
      <c r="J102" s="24">
        <f>K102+L102+M102</f>
        <v>23120.400000000001</v>
      </c>
      <c r="K102" s="24">
        <f>K104+K105</f>
        <v>545.79999999999995</v>
      </c>
      <c r="L102" s="24">
        <f>L104+L105</f>
        <v>20896</v>
      </c>
      <c r="M102" s="24">
        <f>M104+M105</f>
        <v>1678.6</v>
      </c>
      <c r="N102" s="24">
        <f t="shared" si="109"/>
        <v>169304.7</v>
      </c>
      <c r="O102" s="24">
        <f>O104+O105</f>
        <v>9775</v>
      </c>
      <c r="P102" s="24">
        <f t="shared" ref="P102:Q102" si="114">P104+P105</f>
        <v>159529.70000000001</v>
      </c>
      <c r="Q102" s="24">
        <f t="shared" si="114"/>
        <v>0</v>
      </c>
      <c r="R102" s="24">
        <f t="shared" si="110"/>
        <v>9775</v>
      </c>
      <c r="S102" s="24">
        <f>S104+S105</f>
        <v>9775</v>
      </c>
      <c r="T102" s="24">
        <f>T104</f>
        <v>0</v>
      </c>
      <c r="U102" s="24">
        <f>U104</f>
        <v>0</v>
      </c>
      <c r="V102" s="32">
        <f t="shared" si="80"/>
        <v>5.0999999999999997E-2</v>
      </c>
    </row>
    <row r="103" spans="1:101" ht="18.75">
      <c r="A103" s="33"/>
      <c r="B103" s="53" t="s">
        <v>14</v>
      </c>
      <c r="C103" s="27"/>
      <c r="D103" s="36"/>
      <c r="E103" s="27"/>
      <c r="F103" s="24"/>
      <c r="G103" s="68"/>
      <c r="H103" s="68"/>
      <c r="I103" s="68"/>
      <c r="J103" s="24"/>
      <c r="K103" s="24"/>
      <c r="L103" s="68"/>
      <c r="M103" s="68"/>
      <c r="N103" s="24"/>
      <c r="O103" s="68"/>
      <c r="P103" s="68"/>
      <c r="Q103" s="68"/>
      <c r="R103" s="24"/>
      <c r="S103" s="68"/>
      <c r="T103" s="68"/>
      <c r="U103" s="68"/>
      <c r="V103" s="32"/>
    </row>
    <row r="104" spans="1:101" ht="105" customHeight="1">
      <c r="A104" s="33"/>
      <c r="B104" s="35" t="s">
        <v>134</v>
      </c>
      <c r="C104" s="29" t="s">
        <v>210</v>
      </c>
      <c r="D104" s="30" t="s">
        <v>69</v>
      </c>
      <c r="E104" s="29" t="s">
        <v>164</v>
      </c>
      <c r="F104" s="24">
        <f>G104+H104+I104</f>
        <v>9775</v>
      </c>
      <c r="G104" s="68">
        <v>9775</v>
      </c>
      <c r="H104" s="68"/>
      <c r="I104" s="68"/>
      <c r="J104" s="24">
        <f>K104+L104+M104</f>
        <v>0</v>
      </c>
      <c r="K104" s="24">
        <v>0</v>
      </c>
      <c r="L104" s="24">
        <v>0</v>
      </c>
      <c r="M104" s="24">
        <v>0</v>
      </c>
      <c r="N104" s="24">
        <f t="shared" ref="N104:N105" si="115">O104+P104+Q104</f>
        <v>9775</v>
      </c>
      <c r="O104" s="68">
        <v>9775</v>
      </c>
      <c r="P104" s="68"/>
      <c r="Q104" s="68"/>
      <c r="R104" s="24">
        <f t="shared" ref="R104:R105" si="116">S104+T104+U104</f>
        <v>9775</v>
      </c>
      <c r="S104" s="68">
        <v>9775</v>
      </c>
      <c r="T104" s="68"/>
      <c r="U104" s="68"/>
      <c r="V104" s="32">
        <f t="shared" si="80"/>
        <v>0</v>
      </c>
    </row>
    <row r="105" spans="1:101" ht="63" customHeight="1">
      <c r="A105" s="33"/>
      <c r="B105" s="35" t="s">
        <v>280</v>
      </c>
      <c r="C105" s="29" t="s">
        <v>210</v>
      </c>
      <c r="D105" s="30" t="s">
        <v>69</v>
      </c>
      <c r="E105" s="29" t="s">
        <v>279</v>
      </c>
      <c r="F105" s="24">
        <f t="shared" si="84"/>
        <v>441596.9</v>
      </c>
      <c r="G105" s="68">
        <v>19384.8</v>
      </c>
      <c r="H105" s="68">
        <v>368759.8</v>
      </c>
      <c r="I105" s="68">
        <v>53452.3</v>
      </c>
      <c r="J105" s="24">
        <f>K105+L105+M105</f>
        <v>23120.400000000001</v>
      </c>
      <c r="K105" s="24">
        <v>545.79999999999995</v>
      </c>
      <c r="L105" s="24">
        <v>20896</v>
      </c>
      <c r="M105" s="24">
        <v>1678.6</v>
      </c>
      <c r="N105" s="24">
        <f t="shared" si="115"/>
        <v>159529.70000000001</v>
      </c>
      <c r="O105" s="68"/>
      <c r="P105" s="68">
        <v>159529.70000000001</v>
      </c>
      <c r="Q105" s="68"/>
      <c r="R105" s="24">
        <f t="shared" si="116"/>
        <v>0</v>
      </c>
      <c r="S105" s="68"/>
      <c r="T105" s="68"/>
      <c r="U105" s="68"/>
      <c r="V105" s="32">
        <f t="shared" si="80"/>
        <v>5.1999999999999998E-2</v>
      </c>
    </row>
    <row r="106" spans="1:101" s="57" customFormat="1" ht="21" customHeight="1">
      <c r="A106" s="16" t="s">
        <v>65</v>
      </c>
      <c r="B106" s="17" t="s">
        <v>66</v>
      </c>
      <c r="C106" s="18" t="s">
        <v>12</v>
      </c>
      <c r="D106" s="18" t="s">
        <v>12</v>
      </c>
      <c r="E106" s="18" t="s">
        <v>12</v>
      </c>
      <c r="F106" s="39">
        <f t="shared" si="84"/>
        <v>152965.6</v>
      </c>
      <c r="G106" s="39">
        <f>+G107+G110+G114</f>
        <v>23044.2</v>
      </c>
      <c r="H106" s="39">
        <f t="shared" ref="H106" si="117">+H107+H110+H114</f>
        <v>117694.5</v>
      </c>
      <c r="I106" s="39">
        <f>I107+I110+I114</f>
        <v>12226.9</v>
      </c>
      <c r="J106" s="39">
        <f>K106+L106+M106</f>
        <v>0</v>
      </c>
      <c r="K106" s="39">
        <f>K107+K110+K114</f>
        <v>0</v>
      </c>
      <c r="L106" s="39">
        <f t="shared" ref="L106:M106" si="118">L107+L110+L114</f>
        <v>0</v>
      </c>
      <c r="M106" s="39">
        <f t="shared" si="118"/>
        <v>0</v>
      </c>
      <c r="N106" s="39">
        <f t="shared" ref="N106" si="119">O106+P106+Q106</f>
        <v>230418.8</v>
      </c>
      <c r="O106" s="39">
        <f>O107+O110+O114</f>
        <v>21353.599999999999</v>
      </c>
      <c r="P106" s="39">
        <f t="shared" ref="P106:Q106" si="120">P107+P110+P114</f>
        <v>205489.8</v>
      </c>
      <c r="Q106" s="39">
        <f t="shared" si="120"/>
        <v>3575.4</v>
      </c>
      <c r="R106" s="39">
        <f t="shared" ref="R106" si="121">S106+T106+U106</f>
        <v>31284.3</v>
      </c>
      <c r="S106" s="39">
        <f>S107+S110+S114</f>
        <v>0</v>
      </c>
      <c r="T106" s="39">
        <f t="shared" ref="T106:U106" si="122">T107+T110+T114</f>
        <v>31284.3</v>
      </c>
      <c r="U106" s="39">
        <f t="shared" si="122"/>
        <v>0</v>
      </c>
      <c r="V106" s="40">
        <f t="shared" si="80"/>
        <v>0</v>
      </c>
      <c r="W106" s="2"/>
      <c r="X106" s="15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</row>
    <row r="107" spans="1:101" ht="37.5" customHeight="1">
      <c r="A107" s="21" t="s">
        <v>67</v>
      </c>
      <c r="B107" s="42" t="s">
        <v>211</v>
      </c>
      <c r="C107" s="23" t="s">
        <v>12</v>
      </c>
      <c r="D107" s="23" t="s">
        <v>12</v>
      </c>
      <c r="E107" s="23" t="s">
        <v>12</v>
      </c>
      <c r="F107" s="24">
        <f t="shared" ref="F107:F153" si="123">G107+H107+I107</f>
        <v>26422.2</v>
      </c>
      <c r="G107" s="24">
        <f>G109</f>
        <v>422.2</v>
      </c>
      <c r="H107" s="24">
        <f t="shared" ref="H107:I107" si="124">H109</f>
        <v>26000</v>
      </c>
      <c r="I107" s="24">
        <f t="shared" si="124"/>
        <v>0</v>
      </c>
      <c r="J107" s="24">
        <f t="shared" ref="J107" si="125">K107+L107+M107</f>
        <v>0</v>
      </c>
      <c r="K107" s="24">
        <f>+K109</f>
        <v>0</v>
      </c>
      <c r="L107" s="24">
        <f>L109</f>
        <v>0</v>
      </c>
      <c r="M107" s="24">
        <f t="shared" ref="M107" si="126">+M109</f>
        <v>0</v>
      </c>
      <c r="N107" s="24">
        <f t="shared" ref="N107" si="127">O107+P107+Q107</f>
        <v>37000</v>
      </c>
      <c r="O107" s="24">
        <f>O109</f>
        <v>0</v>
      </c>
      <c r="P107" s="24">
        <f t="shared" ref="P107:Q107" si="128">P109</f>
        <v>37000</v>
      </c>
      <c r="Q107" s="24">
        <f t="shared" si="128"/>
        <v>0</v>
      </c>
      <c r="R107" s="24">
        <f t="shared" ref="R107" si="129">S107+T107+U107</f>
        <v>0</v>
      </c>
      <c r="S107" s="24">
        <f>S109</f>
        <v>0</v>
      </c>
      <c r="T107" s="24">
        <f t="shared" ref="T107:U107" si="130">T109</f>
        <v>0</v>
      </c>
      <c r="U107" s="24">
        <f t="shared" si="130"/>
        <v>0</v>
      </c>
      <c r="V107" s="32">
        <f t="shared" si="80"/>
        <v>0</v>
      </c>
    </row>
    <row r="108" spans="1:101" ht="21" customHeight="1">
      <c r="A108" s="33"/>
      <c r="B108" s="34" t="s">
        <v>14</v>
      </c>
      <c r="C108" s="27"/>
      <c r="D108" s="27"/>
      <c r="E108" s="27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32"/>
    </row>
    <row r="109" spans="1:101" ht="57.75" customHeight="1">
      <c r="A109" s="33"/>
      <c r="B109" s="35" t="s">
        <v>281</v>
      </c>
      <c r="C109" s="29" t="s">
        <v>250</v>
      </c>
      <c r="D109" s="30" t="s">
        <v>70</v>
      </c>
      <c r="E109" s="29" t="s">
        <v>282</v>
      </c>
      <c r="F109" s="24">
        <f t="shared" si="123"/>
        <v>26422.2</v>
      </c>
      <c r="G109" s="68">
        <v>422.2</v>
      </c>
      <c r="H109" s="68">
        <v>26000</v>
      </c>
      <c r="I109" s="24"/>
      <c r="J109" s="24">
        <f t="shared" ref="J109:J112" si="131">K109+L109+M109</f>
        <v>0</v>
      </c>
      <c r="K109" s="24"/>
      <c r="L109" s="24"/>
      <c r="M109" s="24"/>
      <c r="N109" s="24">
        <f t="shared" ref="N109:N110" si="132">O109+P109+Q109</f>
        <v>37000</v>
      </c>
      <c r="O109" s="24"/>
      <c r="P109" s="68">
        <v>37000</v>
      </c>
      <c r="Q109" s="24"/>
      <c r="R109" s="24">
        <f t="shared" ref="R109:R110" si="133">S109+T109+U109</f>
        <v>0</v>
      </c>
      <c r="S109" s="24"/>
      <c r="T109" s="68"/>
      <c r="U109" s="68"/>
      <c r="V109" s="32">
        <f t="shared" si="80"/>
        <v>0</v>
      </c>
    </row>
    <row r="110" spans="1:101" s="6" customFormat="1" ht="21" customHeight="1">
      <c r="A110" s="21" t="s">
        <v>68</v>
      </c>
      <c r="B110" s="42" t="s">
        <v>122</v>
      </c>
      <c r="C110" s="54" t="s">
        <v>12</v>
      </c>
      <c r="D110" s="7" t="s">
        <v>12</v>
      </c>
      <c r="E110" s="54" t="s">
        <v>12</v>
      </c>
      <c r="F110" s="24">
        <f t="shared" si="123"/>
        <v>116562.3</v>
      </c>
      <c r="G110" s="24">
        <f>G113+G112</f>
        <v>22622</v>
      </c>
      <c r="H110" s="24">
        <f t="shared" ref="H110:I110" si="134">H113+H112</f>
        <v>81713.399999999994</v>
      </c>
      <c r="I110" s="24">
        <f t="shared" si="134"/>
        <v>12226.9</v>
      </c>
      <c r="J110" s="24">
        <f t="shared" si="131"/>
        <v>0</v>
      </c>
      <c r="K110" s="24">
        <f>K113+K112</f>
        <v>0</v>
      </c>
      <c r="L110" s="24">
        <f>L113+L112</f>
        <v>0</v>
      </c>
      <c r="M110" s="24">
        <f t="shared" ref="M110" si="135">M113</f>
        <v>0</v>
      </c>
      <c r="N110" s="24">
        <f t="shared" si="132"/>
        <v>167833.60000000001</v>
      </c>
      <c r="O110" s="24">
        <f>O113+O112</f>
        <v>21353.599999999999</v>
      </c>
      <c r="P110" s="24">
        <f t="shared" ref="P110:Q110" si="136">P113+P112</f>
        <v>142904.6</v>
      </c>
      <c r="Q110" s="24">
        <f t="shared" si="136"/>
        <v>3575.4</v>
      </c>
      <c r="R110" s="24">
        <f t="shared" si="133"/>
        <v>0</v>
      </c>
      <c r="S110" s="24">
        <f>S113+S112</f>
        <v>0</v>
      </c>
      <c r="T110" s="24">
        <f t="shared" ref="T110:U110" si="137">T113+T112</f>
        <v>0</v>
      </c>
      <c r="U110" s="24">
        <f t="shared" si="137"/>
        <v>0</v>
      </c>
      <c r="V110" s="32">
        <f t="shared" si="80"/>
        <v>0</v>
      </c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</row>
    <row r="111" spans="1:101" ht="21" customHeight="1">
      <c r="A111" s="33"/>
      <c r="B111" s="34" t="s">
        <v>14</v>
      </c>
      <c r="C111" s="27"/>
      <c r="D111" s="36"/>
      <c r="E111" s="27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32"/>
    </row>
    <row r="112" spans="1:101" ht="86.25" customHeight="1">
      <c r="A112" s="33"/>
      <c r="B112" s="53" t="s">
        <v>283</v>
      </c>
      <c r="C112" s="27" t="s">
        <v>250</v>
      </c>
      <c r="D112" s="36" t="s">
        <v>70</v>
      </c>
      <c r="E112" s="29" t="s">
        <v>284</v>
      </c>
      <c r="F112" s="24">
        <f t="shared" si="123"/>
        <v>18568.900000000001</v>
      </c>
      <c r="G112" s="68">
        <v>10412</v>
      </c>
      <c r="H112" s="24"/>
      <c r="I112" s="24">
        <v>8156.9</v>
      </c>
      <c r="J112" s="24">
        <f t="shared" si="131"/>
        <v>0</v>
      </c>
      <c r="K112" s="24"/>
      <c r="L112" s="24"/>
      <c r="M112" s="24"/>
      <c r="N112" s="24">
        <f t="shared" ref="N112:N119" si="138">O112+P112+Q112</f>
        <v>0</v>
      </c>
      <c r="O112" s="68">
        <v>0</v>
      </c>
      <c r="P112" s="24"/>
      <c r="Q112" s="24"/>
      <c r="R112" s="24">
        <f t="shared" ref="R112:R119" si="139">S112+T112+U112</f>
        <v>0</v>
      </c>
      <c r="S112" s="24"/>
      <c r="T112" s="24"/>
      <c r="U112" s="24"/>
      <c r="V112" s="32">
        <f t="shared" si="80"/>
        <v>0</v>
      </c>
    </row>
    <row r="113" spans="1:101" ht="56.25" customHeight="1">
      <c r="A113" s="33"/>
      <c r="B113" s="35" t="s">
        <v>123</v>
      </c>
      <c r="C113" s="29" t="s">
        <v>250</v>
      </c>
      <c r="D113" s="30" t="s">
        <v>70</v>
      </c>
      <c r="E113" s="29" t="s">
        <v>249</v>
      </c>
      <c r="F113" s="24">
        <f t="shared" si="123"/>
        <v>97993.4</v>
      </c>
      <c r="G113" s="68">
        <v>12210</v>
      </c>
      <c r="H113" s="68">
        <v>81713.399999999994</v>
      </c>
      <c r="I113" s="68">
        <v>4070</v>
      </c>
      <c r="J113" s="24">
        <f t="shared" ref="J113:J123" si="140">K113+L113+M113</f>
        <v>0</v>
      </c>
      <c r="K113" s="68"/>
      <c r="L113" s="68"/>
      <c r="M113" s="68"/>
      <c r="N113" s="24">
        <f t="shared" si="138"/>
        <v>167833.60000000001</v>
      </c>
      <c r="O113" s="68">
        <v>21353.599999999999</v>
      </c>
      <c r="P113" s="68">
        <v>142904.6</v>
      </c>
      <c r="Q113" s="68">
        <v>3575.4</v>
      </c>
      <c r="R113" s="24">
        <f t="shared" si="139"/>
        <v>0</v>
      </c>
      <c r="S113" s="68"/>
      <c r="T113" s="68"/>
      <c r="U113" s="68"/>
      <c r="V113" s="32">
        <f t="shared" si="80"/>
        <v>0</v>
      </c>
    </row>
    <row r="114" spans="1:101" ht="39.75" customHeight="1">
      <c r="A114" s="33" t="s">
        <v>307</v>
      </c>
      <c r="B114" s="42" t="s">
        <v>308</v>
      </c>
      <c r="C114" s="29"/>
      <c r="D114" s="30"/>
      <c r="E114" s="29"/>
      <c r="F114" s="24">
        <f t="shared" ref="F114" si="141">G114+H114+I114</f>
        <v>9981.1</v>
      </c>
      <c r="G114" s="24">
        <f>G117+G116</f>
        <v>0</v>
      </c>
      <c r="H114" s="24">
        <f t="shared" ref="H114" si="142">H117+H116</f>
        <v>9981.1</v>
      </c>
      <c r="I114" s="24">
        <f>I117+I116</f>
        <v>0</v>
      </c>
      <c r="J114" s="24">
        <f t="shared" si="140"/>
        <v>0</v>
      </c>
      <c r="K114" s="24">
        <f>K116+K117</f>
        <v>0</v>
      </c>
      <c r="L114" s="24">
        <f t="shared" ref="L114:M114" si="143">L116+L117</f>
        <v>0</v>
      </c>
      <c r="M114" s="24">
        <f t="shared" si="143"/>
        <v>0</v>
      </c>
      <c r="N114" s="24">
        <f t="shared" si="138"/>
        <v>25585.200000000001</v>
      </c>
      <c r="O114" s="24">
        <f>O117+O116</f>
        <v>0</v>
      </c>
      <c r="P114" s="24">
        <f t="shared" ref="P114:Q114" si="144">P117+P116</f>
        <v>25585.200000000001</v>
      </c>
      <c r="Q114" s="24">
        <f t="shared" si="144"/>
        <v>0</v>
      </c>
      <c r="R114" s="24">
        <f t="shared" si="139"/>
        <v>31284.3</v>
      </c>
      <c r="S114" s="24">
        <f>S117+S116</f>
        <v>0</v>
      </c>
      <c r="T114" s="24">
        <f t="shared" ref="T114:U114" si="145">T117+T116</f>
        <v>31284.3</v>
      </c>
      <c r="U114" s="24">
        <f t="shared" si="145"/>
        <v>0</v>
      </c>
      <c r="V114" s="32">
        <f t="shared" si="80"/>
        <v>0</v>
      </c>
    </row>
    <row r="115" spans="1:101" ht="21" customHeight="1">
      <c r="A115" s="33"/>
      <c r="B115" s="34" t="s">
        <v>14</v>
      </c>
      <c r="C115" s="29"/>
      <c r="D115" s="30"/>
      <c r="E115" s="29"/>
      <c r="F115" s="24"/>
      <c r="G115" s="68"/>
      <c r="H115" s="68"/>
      <c r="I115" s="68"/>
      <c r="J115" s="24"/>
      <c r="K115" s="68"/>
      <c r="L115" s="68"/>
      <c r="M115" s="68"/>
      <c r="N115" s="24"/>
      <c r="O115" s="68"/>
      <c r="P115" s="68"/>
      <c r="Q115" s="68"/>
      <c r="R115" s="24"/>
      <c r="S115" s="68"/>
      <c r="T115" s="68"/>
      <c r="U115" s="68"/>
      <c r="V115" s="32"/>
    </row>
    <row r="116" spans="1:101" ht="45.75" customHeight="1">
      <c r="A116" s="33"/>
      <c r="B116" s="35" t="s">
        <v>311</v>
      </c>
      <c r="C116" s="29" t="s">
        <v>313</v>
      </c>
      <c r="D116" s="30" t="s">
        <v>314</v>
      </c>
      <c r="E116" s="29" t="s">
        <v>309</v>
      </c>
      <c r="F116" s="24">
        <f t="shared" si="123"/>
        <v>4596.7</v>
      </c>
      <c r="G116" s="68"/>
      <c r="H116" s="68">
        <v>4596.7</v>
      </c>
      <c r="I116" s="68"/>
      <c r="J116" s="24">
        <f t="shared" si="140"/>
        <v>0</v>
      </c>
      <c r="K116" s="68"/>
      <c r="L116" s="68"/>
      <c r="M116" s="68"/>
      <c r="N116" s="24">
        <f t="shared" ref="N116:N117" si="146">O116+P116+Q116</f>
        <v>4411.2</v>
      </c>
      <c r="O116" s="68"/>
      <c r="P116" s="68">
        <v>4411.2</v>
      </c>
      <c r="Q116" s="68"/>
      <c r="R116" s="24">
        <f t="shared" ref="R116:R117" si="147">S116+T116+U116</f>
        <v>4404.2</v>
      </c>
      <c r="S116" s="68"/>
      <c r="T116" s="68">
        <v>4404.2</v>
      </c>
      <c r="U116" s="68"/>
      <c r="V116" s="32">
        <f t="shared" si="80"/>
        <v>0</v>
      </c>
    </row>
    <row r="117" spans="1:101" ht="56.25" customHeight="1">
      <c r="A117" s="33"/>
      <c r="B117" s="35" t="s">
        <v>312</v>
      </c>
      <c r="C117" s="29" t="s">
        <v>313</v>
      </c>
      <c r="D117" s="30" t="s">
        <v>314</v>
      </c>
      <c r="E117" s="29" t="s">
        <v>310</v>
      </c>
      <c r="F117" s="24">
        <f t="shared" si="123"/>
        <v>5384.4</v>
      </c>
      <c r="G117" s="68"/>
      <c r="H117" s="68">
        <v>5384.4</v>
      </c>
      <c r="I117" s="68"/>
      <c r="J117" s="24">
        <f t="shared" si="140"/>
        <v>0</v>
      </c>
      <c r="K117" s="68"/>
      <c r="L117" s="68"/>
      <c r="M117" s="68"/>
      <c r="N117" s="24">
        <f t="shared" si="146"/>
        <v>21174</v>
      </c>
      <c r="O117" s="68"/>
      <c r="P117" s="68">
        <v>21174</v>
      </c>
      <c r="Q117" s="68"/>
      <c r="R117" s="24">
        <f t="shared" si="147"/>
        <v>26880.1</v>
      </c>
      <c r="S117" s="68"/>
      <c r="T117" s="68">
        <v>26880.1</v>
      </c>
      <c r="U117" s="68"/>
      <c r="V117" s="32">
        <f t="shared" si="80"/>
        <v>0</v>
      </c>
    </row>
    <row r="118" spans="1:101" s="57" customFormat="1" ht="39" customHeight="1">
      <c r="A118" s="16" t="s">
        <v>71</v>
      </c>
      <c r="B118" s="52" t="s">
        <v>240</v>
      </c>
      <c r="C118" s="18" t="s">
        <v>12</v>
      </c>
      <c r="D118" s="18" t="s">
        <v>12</v>
      </c>
      <c r="E118" s="18" t="s">
        <v>12</v>
      </c>
      <c r="F118" s="39">
        <f t="shared" si="123"/>
        <v>7908265.4000000004</v>
      </c>
      <c r="G118" s="39">
        <f>G119+G128+G124</f>
        <v>4118448.6</v>
      </c>
      <c r="H118" s="39">
        <f>H119+H128+H124</f>
        <v>3408871.3</v>
      </c>
      <c r="I118" s="39">
        <f>I119+I128+I124</f>
        <v>380945.5</v>
      </c>
      <c r="J118" s="39">
        <f t="shared" si="140"/>
        <v>1183663.6000000001</v>
      </c>
      <c r="K118" s="39">
        <f>K119+K128+K124</f>
        <v>753704</v>
      </c>
      <c r="L118" s="39">
        <f>L119+L128+L124</f>
        <v>400532.8</v>
      </c>
      <c r="M118" s="39">
        <f>M119+M128+M124</f>
        <v>29426.799999999999</v>
      </c>
      <c r="N118" s="39">
        <f t="shared" si="138"/>
        <v>7936191.7999999998</v>
      </c>
      <c r="O118" s="39">
        <f>O119+O128+O124</f>
        <v>3574722.5</v>
      </c>
      <c r="P118" s="39">
        <f>P119+P128+P124</f>
        <v>4088469.3</v>
      </c>
      <c r="Q118" s="39">
        <f>Q119+Q128+Q124</f>
        <v>273000</v>
      </c>
      <c r="R118" s="39">
        <f t="shared" si="139"/>
        <v>4838849.4000000004</v>
      </c>
      <c r="S118" s="39">
        <f>S119+S128+S124</f>
        <v>1872152.5</v>
      </c>
      <c r="T118" s="39">
        <f>T119+T128+T124</f>
        <v>2693696.9</v>
      </c>
      <c r="U118" s="39">
        <f>U119+U128+U124</f>
        <v>273000</v>
      </c>
      <c r="V118" s="40">
        <f t="shared" si="80"/>
        <v>0.15</v>
      </c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</row>
    <row r="119" spans="1:101" ht="48.75" customHeight="1">
      <c r="A119" s="8" t="s">
        <v>73</v>
      </c>
      <c r="B119" s="22" t="s">
        <v>215</v>
      </c>
      <c r="C119" s="50" t="s">
        <v>12</v>
      </c>
      <c r="D119" s="50" t="s">
        <v>12</v>
      </c>
      <c r="E119" s="50" t="s">
        <v>12</v>
      </c>
      <c r="F119" s="24">
        <f t="shared" si="123"/>
        <v>7400187.5999999996</v>
      </c>
      <c r="G119" s="24">
        <f>SUM(G121:G123)</f>
        <v>3689549.6</v>
      </c>
      <c r="H119" s="24">
        <f>SUM(H121:H123)</f>
        <v>3329692.5</v>
      </c>
      <c r="I119" s="24">
        <f>SUM(I121:I123)</f>
        <v>380945.5</v>
      </c>
      <c r="J119" s="24">
        <f>K119+L119+M119</f>
        <v>1183663.6000000001</v>
      </c>
      <c r="K119" s="24">
        <f>SUM(K122:K123)</f>
        <v>753704</v>
      </c>
      <c r="L119" s="24">
        <f>SUM(L121:L123)</f>
        <v>400532.8</v>
      </c>
      <c r="M119" s="24">
        <f>SUM(M122:M123)</f>
        <v>29426.799999999999</v>
      </c>
      <c r="N119" s="24">
        <f t="shared" si="138"/>
        <v>7589858</v>
      </c>
      <c r="O119" s="24">
        <f>SUM(O121:O123)</f>
        <v>3279587.8</v>
      </c>
      <c r="P119" s="24">
        <f>SUM(P121:P123)</f>
        <v>4037270.2</v>
      </c>
      <c r="Q119" s="24">
        <f t="shared" ref="Q119" si="148">SUM(Q121:Q123)</f>
        <v>273000</v>
      </c>
      <c r="R119" s="24">
        <f t="shared" si="139"/>
        <v>4612780.8</v>
      </c>
      <c r="S119" s="24">
        <f>SUM(S121:S123)</f>
        <v>1691152.5</v>
      </c>
      <c r="T119" s="24">
        <f t="shared" ref="T119:U119" si="149">SUM(T121:T123)</f>
        <v>2648628.2999999998</v>
      </c>
      <c r="U119" s="24">
        <f t="shared" si="149"/>
        <v>273000</v>
      </c>
      <c r="V119" s="32">
        <f t="shared" si="80"/>
        <v>0.16</v>
      </c>
    </row>
    <row r="120" spans="1:101" ht="18.75">
      <c r="A120" s="11"/>
      <c r="B120" s="26" t="s">
        <v>14</v>
      </c>
      <c r="C120" s="49"/>
      <c r="D120" s="49"/>
      <c r="E120" s="49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32"/>
    </row>
    <row r="121" spans="1:101" ht="54.75" customHeight="1">
      <c r="A121" s="11"/>
      <c r="B121" s="26" t="s">
        <v>315</v>
      </c>
      <c r="C121" s="49" t="s">
        <v>214</v>
      </c>
      <c r="D121" s="85" t="s">
        <v>74</v>
      </c>
      <c r="E121" s="84" t="s">
        <v>316</v>
      </c>
      <c r="F121" s="24">
        <f t="shared" si="123"/>
        <v>688352.2</v>
      </c>
      <c r="G121" s="68">
        <v>3737.2</v>
      </c>
      <c r="H121" s="68">
        <v>684615</v>
      </c>
      <c r="I121" s="24"/>
      <c r="J121" s="24"/>
      <c r="K121" s="24"/>
      <c r="L121" s="24">
        <v>91437.31</v>
      </c>
      <c r="M121" s="24"/>
      <c r="N121" s="24">
        <f t="shared" ref="N121:N123" si="150">O121+P121+Q121</f>
        <v>0</v>
      </c>
      <c r="O121" s="24"/>
      <c r="P121" s="24"/>
      <c r="Q121" s="24"/>
      <c r="R121" s="24"/>
      <c r="S121" s="24"/>
      <c r="T121" s="24"/>
      <c r="U121" s="24"/>
      <c r="V121" s="32">
        <f t="shared" si="80"/>
        <v>0</v>
      </c>
    </row>
    <row r="122" spans="1:101" ht="66">
      <c r="A122" s="33"/>
      <c r="B122" s="35" t="s">
        <v>185</v>
      </c>
      <c r="C122" s="30" t="s">
        <v>214</v>
      </c>
      <c r="D122" s="30" t="s">
        <v>74</v>
      </c>
      <c r="E122" s="29" t="s">
        <v>121</v>
      </c>
      <c r="F122" s="24">
        <f t="shared" si="123"/>
        <v>1087692.3</v>
      </c>
      <c r="G122" s="68">
        <v>707000</v>
      </c>
      <c r="H122" s="68"/>
      <c r="I122" s="24">
        <v>380692.3</v>
      </c>
      <c r="J122" s="24">
        <f t="shared" si="140"/>
        <v>29417.7</v>
      </c>
      <c r="K122" s="24"/>
      <c r="L122" s="24"/>
      <c r="M122" s="24">
        <v>29417.7</v>
      </c>
      <c r="N122" s="24">
        <f t="shared" si="150"/>
        <v>367015</v>
      </c>
      <c r="O122" s="68">
        <v>94015</v>
      </c>
      <c r="P122" s="68"/>
      <c r="Q122" s="24">
        <v>273000</v>
      </c>
      <c r="R122" s="24">
        <f t="shared" ref="R122:R123" si="151">S122+T122+U122</f>
        <v>367015</v>
      </c>
      <c r="S122" s="24">
        <v>94015</v>
      </c>
      <c r="T122" s="24"/>
      <c r="U122" s="24">
        <v>273000</v>
      </c>
      <c r="V122" s="32">
        <f t="shared" si="80"/>
        <v>2.7E-2</v>
      </c>
    </row>
    <row r="123" spans="1:101" ht="91.5" customHeight="1">
      <c r="A123" s="33"/>
      <c r="B123" s="35" t="s">
        <v>212</v>
      </c>
      <c r="C123" s="30" t="s">
        <v>214</v>
      </c>
      <c r="D123" s="30" t="s">
        <v>74</v>
      </c>
      <c r="E123" s="29" t="s">
        <v>213</v>
      </c>
      <c r="F123" s="24">
        <f t="shared" si="123"/>
        <v>5624143.0999999996</v>
      </c>
      <c r="G123" s="68">
        <v>2978812.39</v>
      </c>
      <c r="H123" s="68">
        <v>2645077.5</v>
      </c>
      <c r="I123" s="24">
        <v>253.2</v>
      </c>
      <c r="J123" s="24">
        <f t="shared" si="140"/>
        <v>1062808.7</v>
      </c>
      <c r="K123" s="24">
        <v>753704.04</v>
      </c>
      <c r="L123" s="24">
        <v>309095.51</v>
      </c>
      <c r="M123" s="24">
        <v>9.1</v>
      </c>
      <c r="N123" s="24">
        <f t="shared" si="150"/>
        <v>7222843</v>
      </c>
      <c r="O123" s="68">
        <v>3185572.8</v>
      </c>
      <c r="P123" s="68">
        <v>4037270.2</v>
      </c>
      <c r="Q123" s="24"/>
      <c r="R123" s="24">
        <f t="shared" si="151"/>
        <v>4245765.8</v>
      </c>
      <c r="S123" s="24">
        <v>1597137.5</v>
      </c>
      <c r="T123" s="24">
        <v>2648628.2999999998</v>
      </c>
      <c r="U123" s="24"/>
      <c r="V123" s="32">
        <f t="shared" si="80"/>
        <v>0.189</v>
      </c>
    </row>
    <row r="124" spans="1:101" ht="36.75" customHeight="1">
      <c r="A124" s="8" t="s">
        <v>136</v>
      </c>
      <c r="B124" s="22" t="s">
        <v>216</v>
      </c>
      <c r="C124" s="31" t="s">
        <v>12</v>
      </c>
      <c r="D124" s="31" t="s">
        <v>12</v>
      </c>
      <c r="E124" s="31" t="s">
        <v>12</v>
      </c>
      <c r="F124" s="24">
        <f t="shared" si="123"/>
        <v>275017.40000000002</v>
      </c>
      <c r="G124" s="24">
        <f>SUM(G126:G127)</f>
        <v>195838.6</v>
      </c>
      <c r="H124" s="24">
        <f t="shared" ref="H124:M124" si="152">SUM(H126:H127)</f>
        <v>79178.8</v>
      </c>
      <c r="I124" s="24">
        <f t="shared" si="152"/>
        <v>0</v>
      </c>
      <c r="J124" s="24">
        <f t="shared" si="152"/>
        <v>0</v>
      </c>
      <c r="K124" s="24">
        <f t="shared" si="152"/>
        <v>0</v>
      </c>
      <c r="L124" s="24">
        <f t="shared" si="152"/>
        <v>0</v>
      </c>
      <c r="M124" s="24">
        <f t="shared" si="152"/>
        <v>0</v>
      </c>
      <c r="N124" s="24">
        <f t="shared" ref="N124" si="153">O124+P124+Q124</f>
        <v>171953.8</v>
      </c>
      <c r="O124" s="24">
        <f>SUM(O126:O127)</f>
        <v>120754.7</v>
      </c>
      <c r="P124" s="24">
        <f t="shared" ref="P124:Q124" si="154">SUM(P126:P127)</f>
        <v>51199.1</v>
      </c>
      <c r="Q124" s="24">
        <f t="shared" si="154"/>
        <v>0</v>
      </c>
      <c r="R124" s="24">
        <f t="shared" ref="R124" si="155">S124+T124+U124</f>
        <v>45068.6</v>
      </c>
      <c r="S124" s="24">
        <f>SUM(S126:S127)</f>
        <v>0</v>
      </c>
      <c r="T124" s="24">
        <f t="shared" ref="T124:U124" si="156">SUM(T126:T127)</f>
        <v>45068.6</v>
      </c>
      <c r="U124" s="24">
        <f t="shared" si="156"/>
        <v>0</v>
      </c>
      <c r="V124" s="32">
        <f t="shared" si="80"/>
        <v>0</v>
      </c>
    </row>
    <row r="125" spans="1:101" ht="18.75">
      <c r="A125" s="11"/>
      <c r="B125" s="26" t="s">
        <v>14</v>
      </c>
      <c r="C125" s="49"/>
      <c r="D125" s="49"/>
      <c r="E125" s="49"/>
      <c r="F125" s="24"/>
      <c r="G125" s="68"/>
      <c r="H125" s="68"/>
      <c r="I125" s="68"/>
      <c r="J125" s="24"/>
      <c r="K125" s="68"/>
      <c r="L125" s="68"/>
      <c r="M125" s="68"/>
      <c r="N125" s="24"/>
      <c r="O125" s="68"/>
      <c r="P125" s="68"/>
      <c r="Q125" s="68"/>
      <c r="R125" s="24"/>
      <c r="S125" s="68"/>
      <c r="T125" s="68"/>
      <c r="U125" s="68"/>
      <c r="V125" s="32"/>
    </row>
    <row r="126" spans="1:101" ht="87.75" customHeight="1">
      <c r="A126" s="11"/>
      <c r="B126" s="56" t="s">
        <v>317</v>
      </c>
      <c r="C126" s="84" t="s">
        <v>214</v>
      </c>
      <c r="D126" s="87" t="s">
        <v>74</v>
      </c>
      <c r="E126" s="84" t="s">
        <v>318</v>
      </c>
      <c r="F126" s="24">
        <f t="shared" si="123"/>
        <v>79178.8</v>
      </c>
      <c r="G126" s="68"/>
      <c r="H126" s="68">
        <v>79178.8</v>
      </c>
      <c r="I126" s="68"/>
      <c r="J126" s="24"/>
      <c r="K126" s="68"/>
      <c r="L126" s="68"/>
      <c r="M126" s="68"/>
      <c r="N126" s="24">
        <f t="shared" ref="N126:N128" si="157">O126+P126+Q126</f>
        <v>51199.1</v>
      </c>
      <c r="O126" s="68"/>
      <c r="P126" s="68">
        <v>51199.1</v>
      </c>
      <c r="Q126" s="68"/>
      <c r="R126" s="24">
        <f t="shared" ref="R126:R128" si="158">S126+T126+U126</f>
        <v>45068.6</v>
      </c>
      <c r="S126" s="68"/>
      <c r="T126" s="68">
        <v>45068.6</v>
      </c>
      <c r="U126" s="68"/>
      <c r="V126" s="32">
        <f t="shared" si="80"/>
        <v>0</v>
      </c>
    </row>
    <row r="127" spans="1:101" ht="57" customHeight="1">
      <c r="A127" s="33"/>
      <c r="B127" s="35" t="s">
        <v>185</v>
      </c>
      <c r="C127" s="29" t="s">
        <v>214</v>
      </c>
      <c r="D127" s="30" t="s">
        <v>74</v>
      </c>
      <c r="E127" s="29" t="s">
        <v>163</v>
      </c>
      <c r="F127" s="24">
        <f t="shared" si="123"/>
        <v>195838.6</v>
      </c>
      <c r="G127" s="68">
        <v>195838.59</v>
      </c>
      <c r="H127" s="68"/>
      <c r="I127" s="68"/>
      <c r="J127" s="24">
        <f t="shared" ref="J127:J128" si="159">K127+L127+M127</f>
        <v>0</v>
      </c>
      <c r="K127" s="68"/>
      <c r="L127" s="68"/>
      <c r="M127" s="68"/>
      <c r="N127" s="24">
        <f t="shared" si="157"/>
        <v>120754.7</v>
      </c>
      <c r="O127" s="68">
        <v>120754.7</v>
      </c>
      <c r="P127" s="68"/>
      <c r="Q127" s="68"/>
      <c r="R127" s="24">
        <f t="shared" si="158"/>
        <v>0</v>
      </c>
      <c r="S127" s="68"/>
      <c r="T127" s="68"/>
      <c r="U127" s="68"/>
      <c r="V127" s="32">
        <f t="shared" si="80"/>
        <v>0</v>
      </c>
    </row>
    <row r="128" spans="1:101" s="6" customFormat="1" ht="38.25" customHeight="1">
      <c r="A128" s="21" t="s">
        <v>140</v>
      </c>
      <c r="B128" s="42" t="s">
        <v>217</v>
      </c>
      <c r="C128" s="23" t="s">
        <v>12</v>
      </c>
      <c r="D128" s="23" t="s">
        <v>12</v>
      </c>
      <c r="E128" s="23" t="s">
        <v>12</v>
      </c>
      <c r="F128" s="24">
        <f t="shared" si="123"/>
        <v>233060.4</v>
      </c>
      <c r="G128" s="24">
        <f>SUM(G130:G133)</f>
        <v>233060.4</v>
      </c>
      <c r="H128" s="24">
        <f t="shared" ref="H128:I128" si="160">SUM(H130:H133)</f>
        <v>0</v>
      </c>
      <c r="I128" s="24">
        <f t="shared" si="160"/>
        <v>0</v>
      </c>
      <c r="J128" s="24">
        <f t="shared" si="159"/>
        <v>0</v>
      </c>
      <c r="K128" s="24">
        <f>SUM(K131:K133)</f>
        <v>0</v>
      </c>
      <c r="L128" s="24">
        <f>SUM(L131:L133)</f>
        <v>0</v>
      </c>
      <c r="M128" s="24">
        <f>SUM(M131:M133)</f>
        <v>0</v>
      </c>
      <c r="N128" s="24">
        <f t="shared" si="157"/>
        <v>174380</v>
      </c>
      <c r="O128" s="24">
        <f>SUM(O130:O133)</f>
        <v>174380</v>
      </c>
      <c r="P128" s="24">
        <f t="shared" ref="P128:Q128" si="161">SUM(P130:P133)</f>
        <v>0</v>
      </c>
      <c r="Q128" s="24">
        <f t="shared" si="161"/>
        <v>0</v>
      </c>
      <c r="R128" s="24">
        <f t="shared" si="158"/>
        <v>181000</v>
      </c>
      <c r="S128" s="24">
        <f>SUM(S130:S133)</f>
        <v>181000</v>
      </c>
      <c r="T128" s="24">
        <f t="shared" ref="T128:U128" si="162">SUM(T130:T133)</f>
        <v>0</v>
      </c>
      <c r="U128" s="24">
        <f t="shared" si="162"/>
        <v>0</v>
      </c>
      <c r="V128" s="32">
        <f t="shared" si="80"/>
        <v>0</v>
      </c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</row>
    <row r="129" spans="1:101" ht="22.5" customHeight="1">
      <c r="A129" s="11"/>
      <c r="B129" s="26" t="s">
        <v>14</v>
      </c>
      <c r="C129" s="49"/>
      <c r="D129" s="49"/>
      <c r="E129" s="49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32"/>
    </row>
    <row r="130" spans="1:101" ht="62.25" customHeight="1">
      <c r="A130" s="11"/>
      <c r="B130" s="56" t="s">
        <v>286</v>
      </c>
      <c r="C130" s="85" t="s">
        <v>214</v>
      </c>
      <c r="D130" s="85" t="s">
        <v>74</v>
      </c>
      <c r="E130" s="84" t="s">
        <v>285</v>
      </c>
      <c r="F130" s="24">
        <f t="shared" si="123"/>
        <v>50000</v>
      </c>
      <c r="G130" s="68">
        <v>50000</v>
      </c>
      <c r="H130" s="24"/>
      <c r="I130" s="24"/>
      <c r="J130" s="24"/>
      <c r="K130" s="24"/>
      <c r="L130" s="24"/>
      <c r="M130" s="24"/>
      <c r="N130" s="24">
        <f t="shared" ref="N130:N135" si="163">O130+P130+Q130</f>
        <v>0</v>
      </c>
      <c r="O130" s="24"/>
      <c r="P130" s="24"/>
      <c r="Q130" s="24"/>
      <c r="R130" s="24">
        <f t="shared" ref="R130:R135" si="164">S130+T130+U130</f>
        <v>0</v>
      </c>
      <c r="S130" s="24"/>
      <c r="T130" s="24"/>
      <c r="U130" s="24"/>
      <c r="V130" s="32">
        <f t="shared" si="80"/>
        <v>0</v>
      </c>
    </row>
    <row r="131" spans="1:101" ht="56.25" customHeight="1">
      <c r="A131" s="33"/>
      <c r="B131" s="35" t="s">
        <v>185</v>
      </c>
      <c r="C131" s="29" t="s">
        <v>187</v>
      </c>
      <c r="D131" s="30" t="s">
        <v>15</v>
      </c>
      <c r="E131" s="29" t="s">
        <v>135</v>
      </c>
      <c r="F131" s="24">
        <f t="shared" si="123"/>
        <v>367.5</v>
      </c>
      <c r="G131" s="68">
        <v>367.5</v>
      </c>
      <c r="H131" s="68"/>
      <c r="I131" s="68"/>
      <c r="J131" s="24">
        <f t="shared" ref="J131:J135" si="165">K131+L131+M131</f>
        <v>0</v>
      </c>
      <c r="K131" s="68"/>
      <c r="L131" s="68"/>
      <c r="M131" s="68"/>
      <c r="N131" s="24">
        <f t="shared" si="163"/>
        <v>367.5</v>
      </c>
      <c r="O131" s="68">
        <v>367.5</v>
      </c>
      <c r="P131" s="68"/>
      <c r="Q131" s="68"/>
      <c r="R131" s="24">
        <f t="shared" si="164"/>
        <v>0</v>
      </c>
      <c r="S131" s="68"/>
      <c r="T131" s="68"/>
      <c r="U131" s="68"/>
      <c r="V131" s="32">
        <f t="shared" si="80"/>
        <v>0</v>
      </c>
    </row>
    <row r="132" spans="1:101" ht="58.5" customHeight="1">
      <c r="A132" s="33"/>
      <c r="B132" s="35" t="s">
        <v>185</v>
      </c>
      <c r="C132" s="29" t="s">
        <v>205</v>
      </c>
      <c r="D132" s="30" t="s">
        <v>43</v>
      </c>
      <c r="E132" s="29" t="s">
        <v>135</v>
      </c>
      <c r="F132" s="24">
        <f t="shared" si="123"/>
        <v>3012.5</v>
      </c>
      <c r="G132" s="68">
        <v>3012.5</v>
      </c>
      <c r="H132" s="68"/>
      <c r="I132" s="68"/>
      <c r="J132" s="24">
        <f t="shared" si="165"/>
        <v>0</v>
      </c>
      <c r="K132" s="68"/>
      <c r="L132" s="68"/>
      <c r="M132" s="68"/>
      <c r="N132" s="24">
        <f t="shared" si="163"/>
        <v>3012.5</v>
      </c>
      <c r="O132" s="68">
        <v>3012.5</v>
      </c>
      <c r="P132" s="68"/>
      <c r="Q132" s="68"/>
      <c r="R132" s="24">
        <f t="shared" si="164"/>
        <v>0</v>
      </c>
      <c r="S132" s="68"/>
      <c r="T132" s="68"/>
      <c r="U132" s="68"/>
      <c r="V132" s="32">
        <f t="shared" si="80"/>
        <v>0</v>
      </c>
    </row>
    <row r="133" spans="1:101" ht="59.25" customHeight="1">
      <c r="A133" s="33"/>
      <c r="B133" s="35" t="s">
        <v>185</v>
      </c>
      <c r="C133" s="29" t="s">
        <v>214</v>
      </c>
      <c r="D133" s="30" t="s">
        <v>74</v>
      </c>
      <c r="E133" s="29" t="s">
        <v>135</v>
      </c>
      <c r="F133" s="24">
        <f t="shared" si="123"/>
        <v>179680.4</v>
      </c>
      <c r="G133" s="68">
        <v>179680.42</v>
      </c>
      <c r="H133" s="68"/>
      <c r="I133" s="68"/>
      <c r="J133" s="24">
        <f t="shared" si="165"/>
        <v>0</v>
      </c>
      <c r="K133" s="68"/>
      <c r="L133" s="68"/>
      <c r="M133" s="68"/>
      <c r="N133" s="24">
        <f t="shared" si="163"/>
        <v>171000</v>
      </c>
      <c r="O133" s="68">
        <v>171000</v>
      </c>
      <c r="P133" s="68"/>
      <c r="Q133" s="68"/>
      <c r="R133" s="24">
        <f t="shared" si="164"/>
        <v>181000</v>
      </c>
      <c r="S133" s="68">
        <v>181000</v>
      </c>
      <c r="T133" s="68"/>
      <c r="U133" s="68"/>
      <c r="V133" s="32">
        <f t="shared" si="80"/>
        <v>0</v>
      </c>
    </row>
    <row r="134" spans="1:101" s="57" customFormat="1" ht="28.5" customHeight="1">
      <c r="A134" s="16" t="s">
        <v>75</v>
      </c>
      <c r="B134" s="17" t="s">
        <v>76</v>
      </c>
      <c r="C134" s="18" t="s">
        <v>12</v>
      </c>
      <c r="D134" s="18" t="s">
        <v>12</v>
      </c>
      <c r="E134" s="18" t="s">
        <v>12</v>
      </c>
      <c r="F134" s="39">
        <f>G134+H134+I134</f>
        <v>412792.6</v>
      </c>
      <c r="G134" s="39">
        <f>G135+G149+G154</f>
        <v>53916.4</v>
      </c>
      <c r="H134" s="39">
        <f>H135+H149+H154</f>
        <v>349577.3</v>
      </c>
      <c r="I134" s="39">
        <f>I135+I149+I154</f>
        <v>9298.9</v>
      </c>
      <c r="J134" s="39">
        <f t="shared" si="165"/>
        <v>16567.3</v>
      </c>
      <c r="K134" s="39">
        <f>K135+K149+K154</f>
        <v>1453</v>
      </c>
      <c r="L134" s="39">
        <f>L135+L149+L154</f>
        <v>15114.3</v>
      </c>
      <c r="M134" s="39">
        <f>M135+M149+M154</f>
        <v>0</v>
      </c>
      <c r="N134" s="39">
        <f t="shared" si="163"/>
        <v>493766.5</v>
      </c>
      <c r="O134" s="39">
        <f>O135+O149+O154</f>
        <v>41665.4</v>
      </c>
      <c r="P134" s="39">
        <f>P135+P149+P154</f>
        <v>451721.4</v>
      </c>
      <c r="Q134" s="39">
        <f>Q135+Q149+Q154</f>
        <v>379.7</v>
      </c>
      <c r="R134" s="39">
        <f t="shared" si="164"/>
        <v>41.7</v>
      </c>
      <c r="S134" s="39">
        <f>S135+S149+S154</f>
        <v>0</v>
      </c>
      <c r="T134" s="39">
        <f>T135+T149+T154</f>
        <v>0</v>
      </c>
      <c r="U134" s="39">
        <f>U135+U149+U154</f>
        <v>41.7</v>
      </c>
      <c r="V134" s="40">
        <f t="shared" si="80"/>
        <v>0.04</v>
      </c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</row>
    <row r="135" spans="1:101" ht="35.25" customHeight="1">
      <c r="A135" s="8" t="s">
        <v>77</v>
      </c>
      <c r="B135" s="22" t="s">
        <v>78</v>
      </c>
      <c r="C135" s="31" t="s">
        <v>12</v>
      </c>
      <c r="D135" s="31" t="s">
        <v>12</v>
      </c>
      <c r="E135" s="31" t="s">
        <v>12</v>
      </c>
      <c r="F135" s="24">
        <f t="shared" si="123"/>
        <v>389613.3</v>
      </c>
      <c r="G135" s="24">
        <f>SUM(G137:G148)</f>
        <v>31937.1</v>
      </c>
      <c r="H135" s="24">
        <f>SUM(H137:H148)</f>
        <v>348377.3</v>
      </c>
      <c r="I135" s="24">
        <f t="shared" ref="I135" si="166">SUM(I137:I148)</f>
        <v>9298.9</v>
      </c>
      <c r="J135" s="24">
        <f t="shared" si="165"/>
        <v>15561</v>
      </c>
      <c r="K135" s="24">
        <f>SUM(K138:K148)</f>
        <v>446.7</v>
      </c>
      <c r="L135" s="24">
        <f>SUM(L137:L148)</f>
        <v>15114.3</v>
      </c>
      <c r="M135" s="24">
        <f>SUM(M138:M148)</f>
        <v>0</v>
      </c>
      <c r="N135" s="24">
        <f t="shared" si="163"/>
        <v>478345.5</v>
      </c>
      <c r="O135" s="24">
        <f>SUM(O137:O148)</f>
        <v>27486.1</v>
      </c>
      <c r="P135" s="24">
        <f>SUM(P137:P148)</f>
        <v>450521.4</v>
      </c>
      <c r="Q135" s="24">
        <f t="shared" ref="Q135" si="167">SUM(Q137:Q148)</f>
        <v>338</v>
      </c>
      <c r="R135" s="24">
        <f t="shared" si="164"/>
        <v>0</v>
      </c>
      <c r="S135" s="24">
        <f>SUM(S137:S148)</f>
        <v>0</v>
      </c>
      <c r="T135" s="24">
        <f t="shared" ref="T135:U135" si="168">SUM(T137:T148)</f>
        <v>0</v>
      </c>
      <c r="U135" s="24">
        <f t="shared" si="168"/>
        <v>0</v>
      </c>
      <c r="V135" s="32">
        <f t="shared" si="80"/>
        <v>0.04</v>
      </c>
    </row>
    <row r="136" spans="1:101" ht="18.75">
      <c r="A136" s="11"/>
      <c r="B136" s="26" t="s">
        <v>14</v>
      </c>
      <c r="C136" s="49"/>
      <c r="D136" s="49"/>
      <c r="E136" s="49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32"/>
    </row>
    <row r="137" spans="1:101" ht="73.5" customHeight="1">
      <c r="A137" s="11"/>
      <c r="B137" s="56" t="s">
        <v>320</v>
      </c>
      <c r="C137" s="85" t="s">
        <v>222</v>
      </c>
      <c r="D137" s="85" t="s">
        <v>79</v>
      </c>
      <c r="E137" s="84" t="s">
        <v>319</v>
      </c>
      <c r="F137" s="24">
        <f t="shared" si="123"/>
        <v>15000</v>
      </c>
      <c r="G137" s="68"/>
      <c r="H137" s="68">
        <v>15000</v>
      </c>
      <c r="I137" s="24"/>
      <c r="J137" s="24"/>
      <c r="K137" s="24"/>
      <c r="L137" s="24">
        <v>672</v>
      </c>
      <c r="M137" s="24"/>
      <c r="N137" s="24">
        <f t="shared" ref="N137:N147" si="169">O137+P137+Q137</f>
        <v>0</v>
      </c>
      <c r="O137" s="24"/>
      <c r="P137" s="24"/>
      <c r="Q137" s="24"/>
      <c r="R137" s="24">
        <f t="shared" ref="R137:R147" si="170">S137+T137+U137</f>
        <v>0</v>
      </c>
      <c r="S137" s="24"/>
      <c r="T137" s="24"/>
      <c r="U137" s="24"/>
      <c r="V137" s="32">
        <f t="shared" si="80"/>
        <v>0</v>
      </c>
    </row>
    <row r="138" spans="1:101" ht="37.5" customHeight="1">
      <c r="A138" s="33"/>
      <c r="B138" s="35" t="s">
        <v>117</v>
      </c>
      <c r="C138" s="30" t="s">
        <v>202</v>
      </c>
      <c r="D138" s="30" t="s">
        <v>116</v>
      </c>
      <c r="E138" s="29" t="s">
        <v>118</v>
      </c>
      <c r="F138" s="24">
        <f t="shared" si="123"/>
        <v>185886.1</v>
      </c>
      <c r="G138" s="68">
        <v>5576.6</v>
      </c>
      <c r="H138" s="68">
        <v>180309.5</v>
      </c>
      <c r="I138" s="24"/>
      <c r="J138" s="24">
        <f t="shared" ref="J138:J146" si="171">K138+L138+M138</f>
        <v>13825.6</v>
      </c>
      <c r="K138" s="24">
        <v>414.77</v>
      </c>
      <c r="L138" s="24">
        <v>13410.82</v>
      </c>
      <c r="M138" s="24"/>
      <c r="N138" s="24">
        <f t="shared" si="169"/>
        <v>254557.4</v>
      </c>
      <c r="O138" s="24">
        <v>7636.7</v>
      </c>
      <c r="P138" s="24">
        <v>246920.7</v>
      </c>
      <c r="Q138" s="24"/>
      <c r="R138" s="24">
        <f t="shared" si="170"/>
        <v>0</v>
      </c>
      <c r="S138" s="24"/>
      <c r="T138" s="24"/>
      <c r="U138" s="24"/>
      <c r="V138" s="32">
        <f t="shared" si="80"/>
        <v>7.3999999999999996E-2</v>
      </c>
    </row>
    <row r="139" spans="1:101" ht="36.75" customHeight="1">
      <c r="A139" s="33"/>
      <c r="B139" s="35" t="s">
        <v>218</v>
      </c>
      <c r="C139" s="29" t="s">
        <v>188</v>
      </c>
      <c r="D139" s="30" t="s">
        <v>16</v>
      </c>
      <c r="E139" s="29" t="s">
        <v>220</v>
      </c>
      <c r="F139" s="24">
        <f t="shared" si="123"/>
        <v>26629.5</v>
      </c>
      <c r="G139" s="68">
        <v>3288.8</v>
      </c>
      <c r="H139" s="68">
        <v>22009.200000000001</v>
      </c>
      <c r="I139" s="68">
        <v>1331.5</v>
      </c>
      <c r="J139" s="24">
        <f t="shared" si="171"/>
        <v>0</v>
      </c>
      <c r="K139" s="68"/>
      <c r="L139" s="68"/>
      <c r="M139" s="68"/>
      <c r="N139" s="24">
        <f t="shared" si="169"/>
        <v>50706.7</v>
      </c>
      <c r="O139" s="68">
        <v>6591.9</v>
      </c>
      <c r="P139" s="68">
        <v>44114.8</v>
      </c>
      <c r="Q139" s="68"/>
      <c r="R139" s="24">
        <f t="shared" si="170"/>
        <v>0</v>
      </c>
      <c r="S139" s="68"/>
      <c r="T139" s="68"/>
      <c r="U139" s="68"/>
      <c r="V139" s="32">
        <f t="shared" si="80"/>
        <v>0</v>
      </c>
    </row>
    <row r="140" spans="1:101" ht="36.75" customHeight="1">
      <c r="A140" s="33"/>
      <c r="B140" s="35" t="s">
        <v>288</v>
      </c>
      <c r="C140" s="29" t="s">
        <v>188</v>
      </c>
      <c r="D140" s="30" t="s">
        <v>16</v>
      </c>
      <c r="E140" s="29" t="s">
        <v>287</v>
      </c>
      <c r="F140" s="24">
        <f t="shared" si="123"/>
        <v>46755.1</v>
      </c>
      <c r="G140" s="68">
        <v>7865.07</v>
      </c>
      <c r="H140" s="68">
        <v>37755.9</v>
      </c>
      <c r="I140" s="68">
        <v>1134.0999999999999</v>
      </c>
      <c r="J140" s="24">
        <f t="shared" si="171"/>
        <v>0</v>
      </c>
      <c r="K140" s="68"/>
      <c r="L140" s="68"/>
      <c r="M140" s="68"/>
      <c r="N140" s="24">
        <f t="shared" si="169"/>
        <v>61475.7</v>
      </c>
      <c r="O140" s="68">
        <v>7991.8</v>
      </c>
      <c r="P140" s="68">
        <v>53483.9</v>
      </c>
      <c r="Q140" s="68"/>
      <c r="R140" s="24">
        <f t="shared" si="170"/>
        <v>0</v>
      </c>
      <c r="S140" s="68"/>
      <c r="T140" s="68"/>
      <c r="U140" s="68"/>
      <c r="V140" s="32">
        <f t="shared" si="80"/>
        <v>0</v>
      </c>
    </row>
    <row r="141" spans="1:101" ht="36.75" customHeight="1">
      <c r="A141" s="33"/>
      <c r="B141" s="35" t="s">
        <v>327</v>
      </c>
      <c r="C141" s="29" t="s">
        <v>188</v>
      </c>
      <c r="D141" s="30" t="s">
        <v>16</v>
      </c>
      <c r="E141" s="29" t="s">
        <v>326</v>
      </c>
      <c r="F141" s="24">
        <f t="shared" si="123"/>
        <v>105.9</v>
      </c>
      <c r="G141" s="68">
        <v>105.86</v>
      </c>
      <c r="H141" s="68"/>
      <c r="I141" s="68"/>
      <c r="J141" s="24">
        <f t="shared" si="171"/>
        <v>0</v>
      </c>
      <c r="K141" s="68"/>
      <c r="L141" s="68"/>
      <c r="M141" s="68"/>
      <c r="N141" s="24">
        <f t="shared" si="169"/>
        <v>0</v>
      </c>
      <c r="O141" s="68"/>
      <c r="P141" s="68"/>
      <c r="Q141" s="68"/>
      <c r="R141" s="24">
        <f t="shared" si="170"/>
        <v>0</v>
      </c>
      <c r="S141" s="68"/>
      <c r="T141" s="68"/>
      <c r="U141" s="68"/>
      <c r="V141" s="32">
        <f t="shared" ref="V141:V190" si="172">J141/F141</f>
        <v>0</v>
      </c>
    </row>
    <row r="142" spans="1:101" ht="56.25" customHeight="1">
      <c r="A142" s="33"/>
      <c r="B142" s="35" t="s">
        <v>155</v>
      </c>
      <c r="C142" s="29" t="s">
        <v>222</v>
      </c>
      <c r="D142" s="30" t="s">
        <v>79</v>
      </c>
      <c r="E142" s="29" t="s">
        <v>154</v>
      </c>
      <c r="F142" s="24">
        <f t="shared" si="123"/>
        <v>0</v>
      </c>
      <c r="G142" s="68">
        <v>0</v>
      </c>
      <c r="H142" s="68">
        <v>0</v>
      </c>
      <c r="I142" s="68"/>
      <c r="J142" s="24">
        <f t="shared" si="171"/>
        <v>0</v>
      </c>
      <c r="K142" s="68"/>
      <c r="L142" s="68"/>
      <c r="M142" s="68"/>
      <c r="N142" s="24">
        <f t="shared" si="169"/>
        <v>18657.900000000001</v>
      </c>
      <c r="O142" s="68">
        <v>1492.6</v>
      </c>
      <c r="P142" s="68">
        <v>17165.3</v>
      </c>
      <c r="Q142" s="68"/>
      <c r="R142" s="24">
        <f t="shared" si="170"/>
        <v>0</v>
      </c>
      <c r="S142" s="68"/>
      <c r="T142" s="68"/>
      <c r="U142" s="68"/>
      <c r="V142" s="32" t="e">
        <f t="shared" si="172"/>
        <v>#DIV/0!</v>
      </c>
    </row>
    <row r="143" spans="1:101" ht="40.5" customHeight="1">
      <c r="A143" s="33"/>
      <c r="B143" s="35" t="s">
        <v>157</v>
      </c>
      <c r="C143" s="29" t="s">
        <v>222</v>
      </c>
      <c r="D143" s="30" t="s">
        <v>79</v>
      </c>
      <c r="E143" s="29" t="s">
        <v>156</v>
      </c>
      <c r="F143" s="24">
        <f t="shared" ref="F143:F145" si="173">G143+H143+I143</f>
        <v>28589.9</v>
      </c>
      <c r="G143" s="68">
        <v>708.5</v>
      </c>
      <c r="H143" s="68">
        <v>22908.2</v>
      </c>
      <c r="I143" s="68">
        <v>4973.2</v>
      </c>
      <c r="J143" s="24">
        <f t="shared" ref="J143" si="174">K143+L143+M143</f>
        <v>0</v>
      </c>
      <c r="K143" s="68"/>
      <c r="L143" s="68"/>
      <c r="M143" s="68"/>
      <c r="N143" s="24">
        <f t="shared" ref="N143:N145" si="175">O143+P143+Q143</f>
        <v>0</v>
      </c>
      <c r="O143" s="68">
        <v>0</v>
      </c>
      <c r="P143" s="68">
        <v>0</v>
      </c>
      <c r="Q143" s="68"/>
      <c r="R143" s="24">
        <f t="shared" ref="R143:R145" si="176">S143+T143+U143</f>
        <v>0</v>
      </c>
      <c r="S143" s="68"/>
      <c r="T143" s="68"/>
      <c r="U143" s="68"/>
      <c r="V143" s="32">
        <f t="shared" si="172"/>
        <v>0</v>
      </c>
    </row>
    <row r="144" spans="1:101" ht="39.75" customHeight="1">
      <c r="A144" s="33"/>
      <c r="B144" s="35" t="s">
        <v>291</v>
      </c>
      <c r="C144" s="29" t="s">
        <v>222</v>
      </c>
      <c r="D144" s="30" t="s">
        <v>79</v>
      </c>
      <c r="E144" s="29" t="s">
        <v>289</v>
      </c>
      <c r="F144" s="24">
        <f t="shared" si="173"/>
        <v>0</v>
      </c>
      <c r="G144" s="68">
        <v>0</v>
      </c>
      <c r="H144" s="68">
        <v>0</v>
      </c>
      <c r="I144" s="68"/>
      <c r="J144" s="24"/>
      <c r="K144" s="68"/>
      <c r="L144" s="68"/>
      <c r="M144" s="68"/>
      <c r="N144" s="24">
        <f t="shared" si="175"/>
        <v>54502.9</v>
      </c>
      <c r="O144" s="68">
        <v>1635.1</v>
      </c>
      <c r="P144" s="68">
        <v>52867.8</v>
      </c>
      <c r="Q144" s="68"/>
      <c r="R144" s="24">
        <f t="shared" si="176"/>
        <v>0</v>
      </c>
      <c r="S144" s="68"/>
      <c r="T144" s="68"/>
      <c r="U144" s="68"/>
      <c r="V144" s="32" t="e">
        <f t="shared" si="172"/>
        <v>#DIV/0!</v>
      </c>
    </row>
    <row r="145" spans="1:101" ht="33.75" customHeight="1">
      <c r="A145" s="33"/>
      <c r="B145" s="35" t="s">
        <v>292</v>
      </c>
      <c r="C145" s="29" t="s">
        <v>222</v>
      </c>
      <c r="D145" s="30" t="s">
        <v>79</v>
      </c>
      <c r="E145" s="29" t="s">
        <v>290</v>
      </c>
      <c r="F145" s="24">
        <f t="shared" si="173"/>
        <v>19454.5</v>
      </c>
      <c r="G145" s="68">
        <v>583.6</v>
      </c>
      <c r="H145" s="68">
        <v>18870.900000000001</v>
      </c>
      <c r="I145" s="68"/>
      <c r="J145" s="24"/>
      <c r="K145" s="68">
        <v>2.2000000000000002</v>
      </c>
      <c r="L145" s="68">
        <v>71.2</v>
      </c>
      <c r="M145" s="68"/>
      <c r="N145" s="24">
        <f t="shared" si="175"/>
        <v>14053.9</v>
      </c>
      <c r="O145" s="68">
        <v>421.6</v>
      </c>
      <c r="P145" s="68">
        <v>13632.3</v>
      </c>
      <c r="Q145" s="68"/>
      <c r="R145" s="24">
        <f t="shared" si="176"/>
        <v>0</v>
      </c>
      <c r="S145" s="68"/>
      <c r="T145" s="68"/>
      <c r="U145" s="68"/>
      <c r="V145" s="32">
        <f t="shared" si="172"/>
        <v>0</v>
      </c>
    </row>
    <row r="146" spans="1:101" ht="52.5" customHeight="1">
      <c r="A146" s="33"/>
      <c r="B146" s="35" t="s">
        <v>219</v>
      </c>
      <c r="C146" s="29" t="s">
        <v>222</v>
      </c>
      <c r="D146" s="30" t="s">
        <v>79</v>
      </c>
      <c r="E146" s="29" t="s">
        <v>221</v>
      </c>
      <c r="F146" s="24">
        <f t="shared" si="123"/>
        <v>34392.199999999997</v>
      </c>
      <c r="G146" s="68">
        <v>1015.36</v>
      </c>
      <c r="H146" s="68">
        <v>32830</v>
      </c>
      <c r="I146" s="68">
        <v>546.79999999999995</v>
      </c>
      <c r="J146" s="24">
        <f t="shared" si="171"/>
        <v>990</v>
      </c>
      <c r="K146" s="68">
        <v>29.7</v>
      </c>
      <c r="L146" s="68">
        <v>960.3</v>
      </c>
      <c r="M146" s="68"/>
      <c r="N146" s="24">
        <f t="shared" si="169"/>
        <v>17631.599999999999</v>
      </c>
      <c r="O146" s="68">
        <v>881.6</v>
      </c>
      <c r="P146" s="68">
        <v>16750</v>
      </c>
      <c r="Q146" s="68"/>
      <c r="R146" s="24">
        <f t="shared" si="170"/>
        <v>0</v>
      </c>
      <c r="S146" s="68"/>
      <c r="T146" s="68"/>
      <c r="U146" s="68"/>
      <c r="V146" s="32">
        <f t="shared" si="172"/>
        <v>2.9000000000000001E-2</v>
      </c>
    </row>
    <row r="147" spans="1:101" ht="52.5" customHeight="1">
      <c r="A147" s="33"/>
      <c r="B147" s="35" t="s">
        <v>294</v>
      </c>
      <c r="C147" s="29" t="s">
        <v>188</v>
      </c>
      <c r="D147" s="30" t="s">
        <v>16</v>
      </c>
      <c r="E147" s="29" t="s">
        <v>293</v>
      </c>
      <c r="F147" s="24">
        <f t="shared" si="123"/>
        <v>22617.8</v>
      </c>
      <c r="G147" s="68">
        <v>2793.3</v>
      </c>
      <c r="H147" s="68">
        <v>18693.599999999999</v>
      </c>
      <c r="I147" s="68">
        <v>1130.9000000000001</v>
      </c>
      <c r="J147" s="24"/>
      <c r="K147" s="68"/>
      <c r="L147" s="68"/>
      <c r="M147" s="68"/>
      <c r="N147" s="24">
        <f t="shared" si="169"/>
        <v>6759.4</v>
      </c>
      <c r="O147" s="68">
        <v>834.8</v>
      </c>
      <c r="P147" s="68">
        <v>5586.6</v>
      </c>
      <c r="Q147" s="68">
        <v>338</v>
      </c>
      <c r="R147" s="24">
        <f t="shared" si="170"/>
        <v>0</v>
      </c>
      <c r="S147" s="68"/>
      <c r="T147" s="68"/>
      <c r="U147" s="68"/>
      <c r="V147" s="32">
        <f t="shared" si="172"/>
        <v>0</v>
      </c>
    </row>
    <row r="148" spans="1:101" ht="52.5" customHeight="1">
      <c r="A148" s="33"/>
      <c r="B148" s="35" t="s">
        <v>243</v>
      </c>
      <c r="C148" s="29" t="s">
        <v>222</v>
      </c>
      <c r="D148" s="30" t="s">
        <v>79</v>
      </c>
      <c r="E148" s="29" t="s">
        <v>244</v>
      </c>
      <c r="F148" s="24">
        <f t="shared" ref="F148" si="177">G148+H148+I148</f>
        <v>10182.4</v>
      </c>
      <c r="G148" s="68">
        <v>10000</v>
      </c>
      <c r="H148" s="68"/>
      <c r="I148" s="68">
        <v>182.4</v>
      </c>
      <c r="J148" s="24">
        <f t="shared" ref="J148" si="178">K148+L148+M148</f>
        <v>0</v>
      </c>
      <c r="K148" s="68"/>
      <c r="L148" s="68"/>
      <c r="M148" s="68"/>
      <c r="N148" s="24">
        <f t="shared" ref="N148" si="179">O148+P148+Q148</f>
        <v>0</v>
      </c>
      <c r="O148" s="68">
        <v>0</v>
      </c>
      <c r="P148" s="68"/>
      <c r="Q148" s="68"/>
      <c r="R148" s="24">
        <f t="shared" ref="R148" si="180">S148+T148+U148</f>
        <v>0</v>
      </c>
      <c r="S148" s="68"/>
      <c r="T148" s="68"/>
      <c r="U148" s="68"/>
      <c r="V148" s="32">
        <f t="shared" si="172"/>
        <v>0</v>
      </c>
    </row>
    <row r="149" spans="1:101" ht="18.75">
      <c r="A149" s="21" t="s">
        <v>80</v>
      </c>
      <c r="B149" s="42" t="s">
        <v>81</v>
      </c>
      <c r="C149" s="54" t="s">
        <v>12</v>
      </c>
      <c r="D149" s="54" t="s">
        <v>12</v>
      </c>
      <c r="E149" s="54" t="s">
        <v>12</v>
      </c>
      <c r="F149" s="24">
        <f t="shared" si="123"/>
        <v>23179.3</v>
      </c>
      <c r="G149" s="24">
        <f>SUM(G151:G153)</f>
        <v>21979.3</v>
      </c>
      <c r="H149" s="24">
        <f>SUM(H151:H153)</f>
        <v>1200</v>
      </c>
      <c r="I149" s="24">
        <f>SUM(I151:I153)</f>
        <v>0</v>
      </c>
      <c r="J149" s="24">
        <f t="shared" ref="J149" si="181">K149+L149+M149</f>
        <v>1006.3</v>
      </c>
      <c r="K149" s="24">
        <f>SUM(K151:K153)</f>
        <v>1006.3</v>
      </c>
      <c r="L149" s="24">
        <f>SUM(L151:L153)</f>
        <v>0</v>
      </c>
      <c r="M149" s="24">
        <f>SUM(M151:M153)</f>
        <v>0</v>
      </c>
      <c r="N149" s="24">
        <f t="shared" ref="N149" si="182">O149+P149+Q149</f>
        <v>15421</v>
      </c>
      <c r="O149" s="24">
        <f>SUM(O151:O153)</f>
        <v>14179.3</v>
      </c>
      <c r="P149" s="24">
        <f>SUM(P151:P153)</f>
        <v>1200</v>
      </c>
      <c r="Q149" s="24">
        <f>SUM(Q151:Q153)</f>
        <v>41.7</v>
      </c>
      <c r="R149" s="24">
        <f t="shared" ref="R149" si="183">S149+T149+U149</f>
        <v>41.7</v>
      </c>
      <c r="S149" s="24">
        <f>SUM(S151:S153)</f>
        <v>0</v>
      </c>
      <c r="T149" s="24">
        <f>SUM(T151:T153)</f>
        <v>0</v>
      </c>
      <c r="U149" s="24">
        <f>SUM(U151:U153)</f>
        <v>41.7</v>
      </c>
      <c r="V149" s="32">
        <f t="shared" si="172"/>
        <v>4.2999999999999997E-2</v>
      </c>
    </row>
    <row r="150" spans="1:101" ht="18.75">
      <c r="A150" s="33"/>
      <c r="B150" s="53" t="s">
        <v>14</v>
      </c>
      <c r="C150" s="27"/>
      <c r="D150" s="36"/>
      <c r="E150" s="27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32"/>
    </row>
    <row r="151" spans="1:101" ht="46.5" customHeight="1">
      <c r="A151" s="33"/>
      <c r="B151" s="35" t="s">
        <v>82</v>
      </c>
      <c r="C151" s="29" t="s">
        <v>222</v>
      </c>
      <c r="D151" s="30" t="s">
        <v>79</v>
      </c>
      <c r="E151" s="29" t="s">
        <v>130</v>
      </c>
      <c r="F151" s="24">
        <f t="shared" si="123"/>
        <v>18800</v>
      </c>
      <c r="G151" s="68">
        <v>18800</v>
      </c>
      <c r="H151" s="68"/>
      <c r="I151" s="68"/>
      <c r="J151" s="24">
        <f>K151+L151+M151</f>
        <v>1006.3</v>
      </c>
      <c r="K151" s="68">
        <v>1006.27</v>
      </c>
      <c r="L151" s="68"/>
      <c r="M151" s="68"/>
      <c r="N151" s="24">
        <f t="shared" ref="N151:N158" si="184">O151+P151+Q151</f>
        <v>13000</v>
      </c>
      <c r="O151" s="68">
        <v>13000</v>
      </c>
      <c r="P151" s="68"/>
      <c r="Q151" s="68"/>
      <c r="R151" s="24">
        <f>S151+T151+U151</f>
        <v>0</v>
      </c>
      <c r="S151" s="68"/>
      <c r="T151" s="68"/>
      <c r="U151" s="68"/>
      <c r="V151" s="32">
        <f t="shared" si="172"/>
        <v>5.3999999999999999E-2</v>
      </c>
    </row>
    <row r="152" spans="1:101" ht="55.5" customHeight="1">
      <c r="A152" s="33"/>
      <c r="B152" s="35" t="s">
        <v>159</v>
      </c>
      <c r="C152" s="29" t="s">
        <v>222</v>
      </c>
      <c r="D152" s="30" t="s">
        <v>79</v>
      </c>
      <c r="E152" s="29" t="s">
        <v>158</v>
      </c>
      <c r="F152" s="24">
        <f t="shared" si="123"/>
        <v>1379.3</v>
      </c>
      <c r="G152" s="68">
        <v>179.3</v>
      </c>
      <c r="H152" s="68">
        <v>1200</v>
      </c>
      <c r="I152" s="68"/>
      <c r="J152" s="24">
        <f>K152+L152+M152</f>
        <v>0</v>
      </c>
      <c r="K152" s="68"/>
      <c r="L152" s="68"/>
      <c r="M152" s="68"/>
      <c r="N152" s="24">
        <f t="shared" si="184"/>
        <v>1379.3</v>
      </c>
      <c r="O152" s="68">
        <v>179.3</v>
      </c>
      <c r="P152" s="68">
        <v>1200</v>
      </c>
      <c r="Q152" s="68"/>
      <c r="R152" s="24">
        <f>S152+T152+U152</f>
        <v>0</v>
      </c>
      <c r="S152" s="68"/>
      <c r="T152" s="68"/>
      <c r="U152" s="68"/>
      <c r="V152" s="32">
        <f t="shared" si="172"/>
        <v>0</v>
      </c>
    </row>
    <row r="153" spans="1:101" ht="75.75" customHeight="1">
      <c r="A153" s="33"/>
      <c r="B153" s="35" t="s">
        <v>132</v>
      </c>
      <c r="C153" s="29" t="s">
        <v>222</v>
      </c>
      <c r="D153" s="30" t="s">
        <v>79</v>
      </c>
      <c r="E153" s="29" t="s">
        <v>131</v>
      </c>
      <c r="F153" s="24">
        <f t="shared" si="123"/>
        <v>3000</v>
      </c>
      <c r="G153" s="68">
        <v>3000</v>
      </c>
      <c r="H153" s="68"/>
      <c r="I153" s="68">
        <v>0</v>
      </c>
      <c r="J153" s="24">
        <f>K153+L153+M153</f>
        <v>0</v>
      </c>
      <c r="K153" s="68"/>
      <c r="L153" s="68"/>
      <c r="M153" s="68"/>
      <c r="N153" s="24">
        <f t="shared" si="184"/>
        <v>1041.7</v>
      </c>
      <c r="O153" s="68">
        <v>1000</v>
      </c>
      <c r="P153" s="68"/>
      <c r="Q153" s="68">
        <v>41.7</v>
      </c>
      <c r="R153" s="24">
        <f>S153+T153+U153</f>
        <v>41.7</v>
      </c>
      <c r="S153" s="68"/>
      <c r="T153" s="68"/>
      <c r="U153" s="68">
        <v>41.7</v>
      </c>
      <c r="V153" s="32">
        <f t="shared" si="172"/>
        <v>0</v>
      </c>
    </row>
    <row r="154" spans="1:101" ht="0.75" customHeight="1">
      <c r="A154" s="21" t="s">
        <v>144</v>
      </c>
      <c r="B154" s="42" t="s">
        <v>234</v>
      </c>
      <c r="C154" s="54" t="s">
        <v>12</v>
      </c>
      <c r="D154" s="54" t="s">
        <v>12</v>
      </c>
      <c r="E154" s="54" t="s">
        <v>12</v>
      </c>
      <c r="F154" s="24">
        <f t="shared" ref="F154" si="185">G154+H154+I154</f>
        <v>0</v>
      </c>
      <c r="G154" s="24">
        <f>SUM(G156)</f>
        <v>0</v>
      </c>
      <c r="H154" s="24">
        <f t="shared" ref="H154:I154" si="186">SUM(H156)</f>
        <v>0</v>
      </c>
      <c r="I154" s="24">
        <f t="shared" si="186"/>
        <v>0</v>
      </c>
      <c r="J154" s="24">
        <f t="shared" ref="J154" si="187">K154+L154+M154</f>
        <v>0</v>
      </c>
      <c r="K154" s="24">
        <f>SUM(K156)</f>
        <v>0</v>
      </c>
      <c r="L154" s="24">
        <f t="shared" ref="L154:M154" si="188">SUM(L156)</f>
        <v>0</v>
      </c>
      <c r="M154" s="24">
        <f t="shared" si="188"/>
        <v>0</v>
      </c>
      <c r="N154" s="24">
        <f t="shared" si="184"/>
        <v>0</v>
      </c>
      <c r="O154" s="24">
        <f>SUM(O156)</f>
        <v>0</v>
      </c>
      <c r="P154" s="24">
        <f t="shared" ref="P154:Q154" si="189">SUM(P156)</f>
        <v>0</v>
      </c>
      <c r="Q154" s="24">
        <f t="shared" si="189"/>
        <v>0</v>
      </c>
      <c r="R154" s="24">
        <f>S154+T154+U154</f>
        <v>0</v>
      </c>
      <c r="S154" s="24">
        <f>SUM(S156)</f>
        <v>0</v>
      </c>
      <c r="T154" s="24">
        <f t="shared" ref="T154:U154" si="190">SUM(T156)</f>
        <v>0</v>
      </c>
      <c r="U154" s="24">
        <f t="shared" si="190"/>
        <v>0</v>
      </c>
      <c r="V154" s="32" t="e">
        <f t="shared" si="172"/>
        <v>#DIV/0!</v>
      </c>
    </row>
    <row r="155" spans="1:101" ht="23.25" hidden="1" customHeight="1">
      <c r="A155" s="33"/>
      <c r="B155" s="53" t="s">
        <v>14</v>
      </c>
      <c r="C155" s="27"/>
      <c r="D155" s="36"/>
      <c r="E155" s="27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32"/>
    </row>
    <row r="156" spans="1:101" ht="60" hidden="1" customHeight="1">
      <c r="A156" s="33"/>
      <c r="B156" s="35"/>
      <c r="C156" s="29"/>
      <c r="D156" s="30"/>
      <c r="E156" s="29"/>
      <c r="F156" s="24">
        <f t="shared" ref="F156" si="191">G156+H156+I156</f>
        <v>0</v>
      </c>
      <c r="G156" s="68"/>
      <c r="H156" s="68"/>
      <c r="I156" s="68"/>
      <c r="J156" s="24">
        <f>K156+L156+M156</f>
        <v>0</v>
      </c>
      <c r="K156" s="68"/>
      <c r="L156" s="68"/>
      <c r="M156" s="68"/>
      <c r="N156" s="24">
        <f t="shared" ref="N156" si="192">O156+P156+Q156</f>
        <v>0</v>
      </c>
      <c r="O156" s="68"/>
      <c r="P156" s="68"/>
      <c r="Q156" s="68"/>
      <c r="R156" s="24">
        <f>S156+T156+U156</f>
        <v>0</v>
      </c>
      <c r="S156" s="68"/>
      <c r="T156" s="68"/>
      <c r="U156" s="68"/>
      <c r="V156" s="32" t="e">
        <f t="shared" si="172"/>
        <v>#DIV/0!</v>
      </c>
    </row>
    <row r="157" spans="1:101" s="57" customFormat="1" ht="74.25" customHeight="1">
      <c r="A157" s="16" t="s">
        <v>83</v>
      </c>
      <c r="B157" s="52" t="s">
        <v>84</v>
      </c>
      <c r="C157" s="18" t="s">
        <v>12</v>
      </c>
      <c r="D157" s="18" t="s">
        <v>12</v>
      </c>
      <c r="E157" s="18" t="s">
        <v>12</v>
      </c>
      <c r="F157" s="39">
        <f>G157+H157+I157</f>
        <v>163135.1</v>
      </c>
      <c r="G157" s="39">
        <f>G158+G161+G165</f>
        <v>5894.1</v>
      </c>
      <c r="H157" s="39">
        <f>H158+H161+H165</f>
        <v>157241</v>
      </c>
      <c r="I157" s="39">
        <f>I158+I161+I165</f>
        <v>0</v>
      </c>
      <c r="J157" s="39">
        <f>K157+L157+M157</f>
        <v>10000</v>
      </c>
      <c r="K157" s="39">
        <f>K158+K161+K165</f>
        <v>300</v>
      </c>
      <c r="L157" s="39">
        <f>L158+L161+L165</f>
        <v>9700</v>
      </c>
      <c r="M157" s="39">
        <f>M158+M161+M165</f>
        <v>0</v>
      </c>
      <c r="N157" s="39">
        <f>O157+P157+Q157</f>
        <v>175710.3</v>
      </c>
      <c r="O157" s="39">
        <f>O158+O161+O165</f>
        <v>6521.4</v>
      </c>
      <c r="P157" s="39">
        <f>P158+P161+P165</f>
        <v>169188.9</v>
      </c>
      <c r="Q157" s="39">
        <f>Q158+Q161+Q165</f>
        <v>0</v>
      </c>
      <c r="R157" s="39">
        <f t="shared" ref="R157:R158" si="193">S157+T157+U157</f>
        <v>0</v>
      </c>
      <c r="S157" s="39">
        <f>S158+S161+S165</f>
        <v>0</v>
      </c>
      <c r="T157" s="39">
        <f>T158+T161+T165</f>
        <v>0</v>
      </c>
      <c r="U157" s="39">
        <f>U158+U161+U165</f>
        <v>0</v>
      </c>
      <c r="V157" s="40">
        <f t="shared" si="172"/>
        <v>6.0999999999999999E-2</v>
      </c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</row>
    <row r="158" spans="1:101" ht="56.25" customHeight="1">
      <c r="A158" s="8" t="s">
        <v>85</v>
      </c>
      <c r="B158" s="22" t="s">
        <v>223</v>
      </c>
      <c r="C158" s="31" t="s">
        <v>12</v>
      </c>
      <c r="D158" s="31" t="s">
        <v>12</v>
      </c>
      <c r="E158" s="31" t="s">
        <v>12</v>
      </c>
      <c r="F158" s="24">
        <f t="shared" ref="F158:F178" si="194">G158+H158+I158</f>
        <v>9869.9</v>
      </c>
      <c r="G158" s="24">
        <f>SUM(G160:G160)</f>
        <v>296.10000000000002</v>
      </c>
      <c r="H158" s="24">
        <f>SUM(H160:H160)</f>
        <v>9573.7999999999993</v>
      </c>
      <c r="I158" s="24">
        <f>SUM(I160:I160)</f>
        <v>0</v>
      </c>
      <c r="J158" s="24">
        <f t="shared" ref="J158" si="195">K158+L158+M158</f>
        <v>0</v>
      </c>
      <c r="K158" s="24">
        <f>SUM(K160:K160)</f>
        <v>0</v>
      </c>
      <c r="L158" s="24">
        <f>SUM(L160:L160)</f>
        <v>0</v>
      </c>
      <c r="M158" s="24">
        <f>SUM(M160:M160)</f>
        <v>0</v>
      </c>
      <c r="N158" s="24">
        <f t="shared" si="184"/>
        <v>9869.9</v>
      </c>
      <c r="O158" s="24">
        <f>SUM(O160:O160)</f>
        <v>296.10000000000002</v>
      </c>
      <c r="P158" s="24">
        <f>SUM(P160:P160)</f>
        <v>9573.7999999999993</v>
      </c>
      <c r="Q158" s="24">
        <f>SUM(Q160:Q160)</f>
        <v>0</v>
      </c>
      <c r="R158" s="24">
        <f t="shared" si="193"/>
        <v>0</v>
      </c>
      <c r="S158" s="24">
        <f>SUM(S160:S160)</f>
        <v>0</v>
      </c>
      <c r="T158" s="24">
        <f>SUM(T160:T160)</f>
        <v>0</v>
      </c>
      <c r="U158" s="24">
        <f>SUM(U160:U160)</f>
        <v>0</v>
      </c>
      <c r="V158" s="32">
        <f t="shared" si="172"/>
        <v>0</v>
      </c>
    </row>
    <row r="159" spans="1:101" ht="18.75">
      <c r="A159" s="11"/>
      <c r="B159" s="56" t="s">
        <v>14</v>
      </c>
      <c r="C159" s="49"/>
      <c r="D159" s="49"/>
      <c r="E159" s="49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32"/>
    </row>
    <row r="160" spans="1:101" ht="89.25" customHeight="1">
      <c r="A160" s="43"/>
      <c r="B160" s="77" t="s">
        <v>238</v>
      </c>
      <c r="C160" s="45" t="s">
        <v>225</v>
      </c>
      <c r="D160" s="46" t="s">
        <v>56</v>
      </c>
      <c r="E160" s="45" t="s">
        <v>148</v>
      </c>
      <c r="F160" s="90">
        <f t="shared" si="194"/>
        <v>9869.9</v>
      </c>
      <c r="G160" s="93">
        <v>296.10000000000002</v>
      </c>
      <c r="H160" s="93">
        <v>9573.7999999999993</v>
      </c>
      <c r="I160" s="93"/>
      <c r="J160" s="90">
        <f t="shared" ref="J160:J161" si="196">K160+L160+M160</f>
        <v>0</v>
      </c>
      <c r="K160" s="93"/>
      <c r="L160" s="93"/>
      <c r="M160" s="93"/>
      <c r="N160" s="90">
        <f t="shared" ref="N160:N161" si="197">O160+P160+Q160</f>
        <v>9869.9</v>
      </c>
      <c r="O160" s="93">
        <v>296.10000000000002</v>
      </c>
      <c r="P160" s="93">
        <v>9573.7999999999993</v>
      </c>
      <c r="Q160" s="93"/>
      <c r="R160" s="90">
        <f t="shared" ref="R160:R161" si="198">S160+T160+U160</f>
        <v>0</v>
      </c>
      <c r="S160" s="93">
        <v>0</v>
      </c>
      <c r="T160" s="93"/>
      <c r="U160" s="93"/>
      <c r="V160" s="32">
        <f t="shared" si="172"/>
        <v>0</v>
      </c>
    </row>
    <row r="161" spans="1:101" ht="44.25" customHeight="1">
      <c r="A161" s="21" t="s">
        <v>86</v>
      </c>
      <c r="B161" s="42" t="s">
        <v>224</v>
      </c>
      <c r="C161" s="23" t="s">
        <v>12</v>
      </c>
      <c r="D161" s="23" t="s">
        <v>12</v>
      </c>
      <c r="E161" s="23" t="s">
        <v>12</v>
      </c>
      <c r="F161" s="24">
        <f>G161+H161+I161</f>
        <v>56260</v>
      </c>
      <c r="G161" s="24">
        <f>SUM(G163:G164)</f>
        <v>1687.9</v>
      </c>
      <c r="H161" s="24">
        <f>SUM(H163:H164)</f>
        <v>54572.1</v>
      </c>
      <c r="I161" s="24">
        <f>SUM(I163:I164)</f>
        <v>0</v>
      </c>
      <c r="J161" s="24">
        <f t="shared" si="196"/>
        <v>0</v>
      </c>
      <c r="K161" s="24">
        <f>SUM(K163:K164)</f>
        <v>0</v>
      </c>
      <c r="L161" s="24">
        <f>SUM(L163:L164)</f>
        <v>0</v>
      </c>
      <c r="M161" s="24">
        <f>SUM(M163:M164)</f>
        <v>0</v>
      </c>
      <c r="N161" s="24">
        <f t="shared" si="197"/>
        <v>59890.6</v>
      </c>
      <c r="O161" s="24">
        <f>SUM(O163:O164)</f>
        <v>1796.8</v>
      </c>
      <c r="P161" s="24">
        <f>SUM(P163:P164)</f>
        <v>58093.8</v>
      </c>
      <c r="Q161" s="24">
        <f>SUM(Q163:Q164)</f>
        <v>0</v>
      </c>
      <c r="R161" s="24">
        <f t="shared" si="198"/>
        <v>0</v>
      </c>
      <c r="S161" s="24">
        <f>SUM(S163:S164)</f>
        <v>0</v>
      </c>
      <c r="T161" s="24">
        <f>SUM(T163:T164)</f>
        <v>0</v>
      </c>
      <c r="U161" s="24">
        <f>SUM(U163:U164)</f>
        <v>0</v>
      </c>
      <c r="V161" s="32">
        <f t="shared" si="172"/>
        <v>0</v>
      </c>
    </row>
    <row r="162" spans="1:101" ht="18.75">
      <c r="A162" s="33"/>
      <c r="B162" s="53" t="s">
        <v>14</v>
      </c>
      <c r="C162" s="27"/>
      <c r="D162" s="27"/>
      <c r="E162" s="27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32"/>
    </row>
    <row r="163" spans="1:101" ht="141.75" customHeight="1">
      <c r="A163" s="33"/>
      <c r="B163" s="79" t="s">
        <v>241</v>
      </c>
      <c r="C163" s="45" t="s">
        <v>225</v>
      </c>
      <c r="D163" s="46" t="s">
        <v>56</v>
      </c>
      <c r="E163" s="29" t="s">
        <v>95</v>
      </c>
      <c r="F163" s="24">
        <f t="shared" ref="F163" si="199">G163+H163+I163</f>
        <v>40411</v>
      </c>
      <c r="G163" s="68">
        <v>1212.3</v>
      </c>
      <c r="H163" s="68">
        <v>39198.699999999997</v>
      </c>
      <c r="I163" s="68"/>
      <c r="J163" s="24">
        <f t="shared" ref="J163" si="200">K163+L163+M163</f>
        <v>0</v>
      </c>
      <c r="K163" s="68"/>
      <c r="L163" s="68"/>
      <c r="M163" s="68"/>
      <c r="N163" s="24">
        <f t="shared" ref="N163" si="201">O163+P163+Q163</f>
        <v>43731.1</v>
      </c>
      <c r="O163" s="68">
        <v>1311.9</v>
      </c>
      <c r="P163" s="68">
        <v>42419.199999999997</v>
      </c>
      <c r="Q163" s="68"/>
      <c r="R163" s="24">
        <f t="shared" ref="R163" si="202">S163+T163+U163</f>
        <v>0</v>
      </c>
      <c r="S163" s="68">
        <v>0</v>
      </c>
      <c r="T163" s="68"/>
      <c r="U163" s="68"/>
      <c r="V163" s="32">
        <f t="shared" si="172"/>
        <v>0</v>
      </c>
    </row>
    <row r="164" spans="1:101" ht="134.25" customHeight="1">
      <c r="A164" s="33"/>
      <c r="B164" s="35" t="s">
        <v>226</v>
      </c>
      <c r="C164" s="45" t="s">
        <v>225</v>
      </c>
      <c r="D164" s="46" t="s">
        <v>56</v>
      </c>
      <c r="E164" s="29" t="s">
        <v>149</v>
      </c>
      <c r="F164" s="24">
        <f t="shared" si="194"/>
        <v>15849</v>
      </c>
      <c r="G164" s="68">
        <v>475.6</v>
      </c>
      <c r="H164" s="68">
        <v>15373.4</v>
      </c>
      <c r="I164" s="68"/>
      <c r="J164" s="24">
        <f t="shared" ref="J164" si="203">K164+L164+M164</f>
        <v>0</v>
      </c>
      <c r="K164" s="68"/>
      <c r="L164" s="68"/>
      <c r="M164" s="68"/>
      <c r="N164" s="24">
        <f t="shared" ref="N164" si="204">O164+P164+Q164</f>
        <v>16159.5</v>
      </c>
      <c r="O164" s="68">
        <v>484.9</v>
      </c>
      <c r="P164" s="68">
        <v>15674.6</v>
      </c>
      <c r="Q164" s="68"/>
      <c r="R164" s="24">
        <f t="shared" ref="R164" si="205">S164+T164+U164</f>
        <v>0</v>
      </c>
      <c r="S164" s="68">
        <v>0</v>
      </c>
      <c r="T164" s="68"/>
      <c r="U164" s="68"/>
      <c r="V164" s="32">
        <f t="shared" si="172"/>
        <v>0</v>
      </c>
      <c r="X164" s="15"/>
    </row>
    <row r="165" spans="1:101" ht="45" customHeight="1">
      <c r="A165" s="8" t="s">
        <v>87</v>
      </c>
      <c r="B165" s="22" t="s">
        <v>237</v>
      </c>
      <c r="C165" s="31" t="s">
        <v>12</v>
      </c>
      <c r="D165" s="58" t="s">
        <v>12</v>
      </c>
      <c r="E165" s="31" t="s">
        <v>12</v>
      </c>
      <c r="F165" s="24">
        <f t="shared" si="194"/>
        <v>97005.2</v>
      </c>
      <c r="G165" s="24">
        <f>SUM(G167:G172)</f>
        <v>3910.1</v>
      </c>
      <c r="H165" s="24">
        <f>SUM(H167:H172)</f>
        <v>93095.1</v>
      </c>
      <c r="I165" s="24">
        <f>SUM(I167:I172)</f>
        <v>0</v>
      </c>
      <c r="J165" s="24">
        <f t="shared" ref="J165" si="206">K165+L165+M165</f>
        <v>10000</v>
      </c>
      <c r="K165" s="24">
        <f>SUM(K167:K172)</f>
        <v>300</v>
      </c>
      <c r="L165" s="24">
        <f>SUM(L167:L172)</f>
        <v>9700</v>
      </c>
      <c r="M165" s="24">
        <f>SUM(M167:M172)</f>
        <v>0</v>
      </c>
      <c r="N165" s="24">
        <f t="shared" ref="N165" si="207">O165+P165+Q165</f>
        <v>105949.8</v>
      </c>
      <c r="O165" s="24">
        <f>SUM(O167:O172)</f>
        <v>4428.5</v>
      </c>
      <c r="P165" s="24">
        <f>SUM(P167:P172)</f>
        <v>101521.3</v>
      </c>
      <c r="Q165" s="24">
        <f>SUM(Q167:Q172)</f>
        <v>0</v>
      </c>
      <c r="R165" s="24">
        <f t="shared" ref="R165" si="208">S165+T165+U165</f>
        <v>0</v>
      </c>
      <c r="S165" s="24">
        <f>SUM(S167:S172)</f>
        <v>0</v>
      </c>
      <c r="T165" s="24">
        <f>SUM(T167:T172)</f>
        <v>0</v>
      </c>
      <c r="U165" s="24">
        <f>SUM(U167:U172)</f>
        <v>0</v>
      </c>
      <c r="V165" s="32">
        <f t="shared" si="172"/>
        <v>0.10299999999999999</v>
      </c>
    </row>
    <row r="166" spans="1:101" ht="18.75">
      <c r="A166" s="33"/>
      <c r="B166" s="35" t="s">
        <v>14</v>
      </c>
      <c r="C166" s="27"/>
      <c r="D166" s="36"/>
      <c r="E166" s="27"/>
      <c r="F166" s="24"/>
      <c r="G166" s="68"/>
      <c r="H166" s="68"/>
      <c r="I166" s="68"/>
      <c r="J166" s="24"/>
      <c r="K166" s="68"/>
      <c r="L166" s="68"/>
      <c r="M166" s="68"/>
      <c r="N166" s="24"/>
      <c r="O166" s="68"/>
      <c r="P166" s="68"/>
      <c r="Q166" s="68"/>
      <c r="R166" s="24"/>
      <c r="S166" s="68"/>
      <c r="T166" s="68"/>
      <c r="U166" s="68"/>
      <c r="V166" s="32"/>
    </row>
    <row r="167" spans="1:101" ht="99">
      <c r="A167" s="33"/>
      <c r="B167" s="35" t="s">
        <v>227</v>
      </c>
      <c r="C167" s="29" t="s">
        <v>225</v>
      </c>
      <c r="D167" s="30" t="s">
        <v>56</v>
      </c>
      <c r="E167" s="29" t="s">
        <v>137</v>
      </c>
      <c r="F167" s="24">
        <f t="shared" si="194"/>
        <v>11567</v>
      </c>
      <c r="G167" s="68">
        <v>347</v>
      </c>
      <c r="H167" s="68">
        <v>11220</v>
      </c>
      <c r="I167" s="68"/>
      <c r="J167" s="24">
        <f t="shared" ref="J167:J171" si="209">K167+L167+M167</f>
        <v>0</v>
      </c>
      <c r="K167" s="68"/>
      <c r="L167" s="68"/>
      <c r="M167" s="68"/>
      <c r="N167" s="24">
        <f t="shared" ref="N167:N171" si="210">O167+P167+Q167</f>
        <v>0</v>
      </c>
      <c r="O167" s="68">
        <v>0</v>
      </c>
      <c r="P167" s="68"/>
      <c r="Q167" s="68"/>
      <c r="R167" s="24">
        <f t="shared" ref="R167:R171" si="211">S167+T167+U167</f>
        <v>0</v>
      </c>
      <c r="S167" s="68">
        <v>0</v>
      </c>
      <c r="T167" s="68"/>
      <c r="U167" s="68"/>
      <c r="V167" s="32">
        <f t="shared" si="172"/>
        <v>0</v>
      </c>
    </row>
    <row r="168" spans="1:101" ht="99">
      <c r="A168" s="33"/>
      <c r="B168" s="35" t="s">
        <v>228</v>
      </c>
      <c r="C168" s="29" t="s">
        <v>225</v>
      </c>
      <c r="D168" s="30" t="s">
        <v>56</v>
      </c>
      <c r="E168" s="29" t="s">
        <v>150</v>
      </c>
      <c r="F168" s="24">
        <f t="shared" si="194"/>
        <v>24013.8</v>
      </c>
      <c r="G168" s="68">
        <v>720.4</v>
      </c>
      <c r="H168" s="68">
        <v>23293.4</v>
      </c>
      <c r="I168" s="68"/>
      <c r="J168" s="24">
        <f t="shared" si="209"/>
        <v>0</v>
      </c>
      <c r="K168" s="68"/>
      <c r="L168" s="68"/>
      <c r="M168" s="68"/>
      <c r="N168" s="24">
        <f t="shared" si="210"/>
        <v>21880.5</v>
      </c>
      <c r="O168" s="68">
        <v>656.4</v>
      </c>
      <c r="P168" s="68">
        <v>21224.1</v>
      </c>
      <c r="Q168" s="68"/>
      <c r="R168" s="24">
        <f t="shared" si="211"/>
        <v>0</v>
      </c>
      <c r="S168" s="68">
        <v>0</v>
      </c>
      <c r="T168" s="68"/>
      <c r="U168" s="68"/>
      <c r="V168" s="32">
        <f t="shared" si="172"/>
        <v>0</v>
      </c>
    </row>
    <row r="169" spans="1:101" ht="49.5">
      <c r="A169" s="33"/>
      <c r="B169" s="35" t="s">
        <v>151</v>
      </c>
      <c r="C169" s="29" t="s">
        <v>229</v>
      </c>
      <c r="D169" s="30" t="s">
        <v>172</v>
      </c>
      <c r="E169" s="29" t="s">
        <v>152</v>
      </c>
      <c r="F169" s="24">
        <f t="shared" si="194"/>
        <v>13550.7</v>
      </c>
      <c r="G169" s="68">
        <v>406.5</v>
      </c>
      <c r="H169" s="68">
        <v>13144.2</v>
      </c>
      <c r="I169" s="68"/>
      <c r="J169" s="24">
        <f t="shared" si="209"/>
        <v>0</v>
      </c>
      <c r="K169" s="68"/>
      <c r="L169" s="68"/>
      <c r="M169" s="68"/>
      <c r="N169" s="24">
        <f t="shared" si="210"/>
        <v>13550.7</v>
      </c>
      <c r="O169" s="68">
        <v>406.5</v>
      </c>
      <c r="P169" s="68">
        <v>13144.2</v>
      </c>
      <c r="Q169" s="68"/>
      <c r="R169" s="24">
        <f t="shared" si="211"/>
        <v>0</v>
      </c>
      <c r="S169" s="68">
        <v>0</v>
      </c>
      <c r="T169" s="68"/>
      <c r="U169" s="68"/>
      <c r="V169" s="32">
        <f t="shared" si="172"/>
        <v>0</v>
      </c>
    </row>
    <row r="170" spans="1:101" ht="90" customHeight="1">
      <c r="A170" s="33"/>
      <c r="B170" s="35" t="s">
        <v>298</v>
      </c>
      <c r="C170" s="29" t="s">
        <v>225</v>
      </c>
      <c r="D170" s="30" t="s">
        <v>56</v>
      </c>
      <c r="E170" s="29" t="s">
        <v>297</v>
      </c>
      <c r="F170" s="24">
        <f t="shared" si="194"/>
        <v>9199.5</v>
      </c>
      <c r="G170" s="68">
        <v>276</v>
      </c>
      <c r="H170" s="68">
        <v>8923.5</v>
      </c>
      <c r="I170" s="68"/>
      <c r="J170" s="24">
        <f t="shared" si="209"/>
        <v>0</v>
      </c>
      <c r="K170" s="68"/>
      <c r="L170" s="68"/>
      <c r="M170" s="68"/>
      <c r="N170" s="24">
        <f t="shared" si="210"/>
        <v>0</v>
      </c>
      <c r="O170" s="68">
        <v>0</v>
      </c>
      <c r="P170" s="68">
        <v>0</v>
      </c>
      <c r="Q170" s="68"/>
      <c r="R170" s="24">
        <f t="shared" si="211"/>
        <v>0</v>
      </c>
      <c r="S170" s="68">
        <v>0</v>
      </c>
      <c r="T170" s="68"/>
      <c r="U170" s="68"/>
      <c r="V170" s="32">
        <f t="shared" si="172"/>
        <v>0</v>
      </c>
    </row>
    <row r="171" spans="1:101" ht="49.5">
      <c r="A171" s="33"/>
      <c r="B171" s="35" t="s">
        <v>177</v>
      </c>
      <c r="C171" s="29" t="s">
        <v>230</v>
      </c>
      <c r="D171" s="30" t="s">
        <v>88</v>
      </c>
      <c r="E171" s="29" t="s">
        <v>173</v>
      </c>
      <c r="F171" s="24">
        <f t="shared" si="194"/>
        <v>37643.300000000003</v>
      </c>
      <c r="G171" s="68">
        <v>1129.3</v>
      </c>
      <c r="H171" s="68">
        <v>36514</v>
      </c>
      <c r="I171" s="68"/>
      <c r="J171" s="24">
        <f t="shared" si="209"/>
        <v>10000</v>
      </c>
      <c r="K171" s="68">
        <v>300</v>
      </c>
      <c r="L171" s="68">
        <v>9700</v>
      </c>
      <c r="M171" s="68"/>
      <c r="N171" s="24">
        <f t="shared" si="210"/>
        <v>69229.899999999994</v>
      </c>
      <c r="O171" s="68">
        <v>2076.9</v>
      </c>
      <c r="P171" s="68">
        <v>67153</v>
      </c>
      <c r="Q171" s="68"/>
      <c r="R171" s="24">
        <f t="shared" si="211"/>
        <v>0</v>
      </c>
      <c r="S171" s="68">
        <v>0</v>
      </c>
      <c r="T171" s="68"/>
      <c r="U171" s="68"/>
      <c r="V171" s="32">
        <f t="shared" si="172"/>
        <v>0.26600000000000001</v>
      </c>
    </row>
    <row r="172" spans="1:101" ht="62.25" customHeight="1">
      <c r="A172" s="33"/>
      <c r="B172" s="35" t="s">
        <v>89</v>
      </c>
      <c r="C172" s="29" t="s">
        <v>230</v>
      </c>
      <c r="D172" s="30" t="s">
        <v>88</v>
      </c>
      <c r="E172" s="29" t="s">
        <v>153</v>
      </c>
      <c r="F172" s="24">
        <f t="shared" si="194"/>
        <v>1030.9000000000001</v>
      </c>
      <c r="G172" s="68">
        <v>1030.9000000000001</v>
      </c>
      <c r="H172" s="68"/>
      <c r="I172" s="68"/>
      <c r="J172" s="24">
        <f t="shared" ref="J172:J173" si="212">K172+L172+M172</f>
        <v>0</v>
      </c>
      <c r="K172" s="68"/>
      <c r="L172" s="68"/>
      <c r="M172" s="68"/>
      <c r="N172" s="24">
        <f t="shared" ref="N172:N174" si="213">O172+P172+Q172</f>
        <v>1288.7</v>
      </c>
      <c r="O172" s="68">
        <v>1288.7</v>
      </c>
      <c r="P172" s="68"/>
      <c r="Q172" s="68"/>
      <c r="R172" s="24">
        <f t="shared" ref="R172" si="214">S172+T172+U172</f>
        <v>0</v>
      </c>
      <c r="S172" s="68">
        <v>0</v>
      </c>
      <c r="T172" s="68"/>
      <c r="U172" s="68"/>
      <c r="V172" s="32">
        <f t="shared" si="172"/>
        <v>0</v>
      </c>
    </row>
    <row r="173" spans="1:101" s="57" customFormat="1" ht="51.75" customHeight="1">
      <c r="A173" s="16" t="s">
        <v>90</v>
      </c>
      <c r="B173" s="52" t="s">
        <v>91</v>
      </c>
      <c r="C173" s="18" t="s">
        <v>12</v>
      </c>
      <c r="D173" s="18" t="s">
        <v>12</v>
      </c>
      <c r="E173" s="18" t="s">
        <v>12</v>
      </c>
      <c r="F173" s="39">
        <f t="shared" si="194"/>
        <v>30855.8</v>
      </c>
      <c r="G173" s="39">
        <f>G174</f>
        <v>11300</v>
      </c>
      <c r="H173" s="39">
        <f>H174</f>
        <v>19555.8</v>
      </c>
      <c r="I173" s="39">
        <f>I174</f>
        <v>0</v>
      </c>
      <c r="J173" s="39">
        <f t="shared" si="212"/>
        <v>29376.9</v>
      </c>
      <c r="K173" s="39">
        <f>K174</f>
        <v>9821.1</v>
      </c>
      <c r="L173" s="39">
        <f>L174</f>
        <v>19555.8</v>
      </c>
      <c r="M173" s="39">
        <f>M174</f>
        <v>0</v>
      </c>
      <c r="N173" s="39">
        <f t="shared" si="213"/>
        <v>23289.5</v>
      </c>
      <c r="O173" s="39">
        <f>O174</f>
        <v>4000</v>
      </c>
      <c r="P173" s="39">
        <f>P174</f>
        <v>19289.5</v>
      </c>
      <c r="Q173" s="39">
        <f>Q174</f>
        <v>0</v>
      </c>
      <c r="R173" s="39">
        <f>S173+T173+U173</f>
        <v>4000</v>
      </c>
      <c r="S173" s="39">
        <f>S174</f>
        <v>4000</v>
      </c>
      <c r="T173" s="39">
        <f>T174</f>
        <v>0</v>
      </c>
      <c r="U173" s="39">
        <f>U174</f>
        <v>0</v>
      </c>
      <c r="V173" s="40">
        <f t="shared" si="172"/>
        <v>0.95199999999999996</v>
      </c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</row>
    <row r="174" spans="1:101" ht="58.5" customHeight="1">
      <c r="A174" s="8" t="s">
        <v>92</v>
      </c>
      <c r="B174" s="22" t="s">
        <v>232</v>
      </c>
      <c r="C174" s="31" t="s">
        <v>12</v>
      </c>
      <c r="D174" s="31" t="s">
        <v>12</v>
      </c>
      <c r="E174" s="31" t="s">
        <v>12</v>
      </c>
      <c r="F174" s="24">
        <f t="shared" si="194"/>
        <v>30855.8</v>
      </c>
      <c r="G174" s="24">
        <f>SUM(G176:G178)</f>
        <v>11300</v>
      </c>
      <c r="H174" s="24">
        <f t="shared" ref="H174:I174" si="215">SUM(H176:H178)</f>
        <v>19555.8</v>
      </c>
      <c r="I174" s="24">
        <f t="shared" si="215"/>
        <v>0</v>
      </c>
      <c r="J174" s="24">
        <f>K174+L174+M174</f>
        <v>29376.9</v>
      </c>
      <c r="K174" s="24">
        <f>SUM(K176:K178)</f>
        <v>9821.1</v>
      </c>
      <c r="L174" s="24">
        <f t="shared" ref="L174:M174" si="216">SUM(L176:L178)</f>
        <v>19555.8</v>
      </c>
      <c r="M174" s="24">
        <f t="shared" si="216"/>
        <v>0</v>
      </c>
      <c r="N174" s="24">
        <f t="shared" si="213"/>
        <v>23289.5</v>
      </c>
      <c r="O174" s="24">
        <f>SUM(O176:O178)</f>
        <v>4000</v>
      </c>
      <c r="P174" s="24">
        <f t="shared" ref="P174:Q174" si="217">SUM(P176:P178)</f>
        <v>19289.5</v>
      </c>
      <c r="Q174" s="24">
        <f t="shared" si="217"/>
        <v>0</v>
      </c>
      <c r="R174" s="24">
        <f>S174+T174+U174</f>
        <v>4000</v>
      </c>
      <c r="S174" s="24">
        <f>SUM(S176:S178)</f>
        <v>4000</v>
      </c>
      <c r="T174" s="24">
        <f t="shared" ref="T174:U174" si="218">SUM(T176:T178)</f>
        <v>0</v>
      </c>
      <c r="U174" s="24">
        <f t="shared" si="218"/>
        <v>0</v>
      </c>
      <c r="V174" s="32">
        <f t="shared" si="172"/>
        <v>0.95199999999999996</v>
      </c>
    </row>
    <row r="175" spans="1:101" ht="18.75">
      <c r="A175" s="33"/>
      <c r="B175" s="53" t="s">
        <v>14</v>
      </c>
      <c r="C175" s="27"/>
      <c r="D175" s="27"/>
      <c r="E175" s="27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32"/>
    </row>
    <row r="176" spans="1:101" ht="75" customHeight="1">
      <c r="A176" s="33"/>
      <c r="B176" s="35" t="s">
        <v>231</v>
      </c>
      <c r="C176" s="29" t="s">
        <v>225</v>
      </c>
      <c r="D176" s="30" t="s">
        <v>56</v>
      </c>
      <c r="E176" s="29" t="s">
        <v>295</v>
      </c>
      <c r="F176" s="24">
        <f t="shared" si="194"/>
        <v>24055.8</v>
      </c>
      <c r="G176" s="68">
        <v>4500</v>
      </c>
      <c r="H176" s="68">
        <v>19555.8</v>
      </c>
      <c r="I176" s="68"/>
      <c r="J176" s="24">
        <f t="shared" ref="J176:J177" si="219">K176+L176+M176</f>
        <v>24055.8</v>
      </c>
      <c r="K176" s="68">
        <v>4500</v>
      </c>
      <c r="L176" s="68">
        <v>19555.8</v>
      </c>
      <c r="M176" s="68"/>
      <c r="N176" s="24">
        <f t="shared" ref="N176:N178" si="220">O176+P176+Q176</f>
        <v>20789.5</v>
      </c>
      <c r="O176" s="68">
        <v>1500</v>
      </c>
      <c r="P176" s="68">
        <v>19289.5</v>
      </c>
      <c r="Q176" s="68"/>
      <c r="R176" s="24">
        <f t="shared" ref="R176:R177" si="221">S176+T176+U176</f>
        <v>1500</v>
      </c>
      <c r="S176" s="68">
        <v>1500</v>
      </c>
      <c r="T176" s="68"/>
      <c r="U176" s="68"/>
      <c r="V176" s="32">
        <f t="shared" si="172"/>
        <v>1</v>
      </c>
    </row>
    <row r="177" spans="1:101" ht="74.25" customHeight="1">
      <c r="A177" s="33"/>
      <c r="B177" s="35" t="s">
        <v>245</v>
      </c>
      <c r="C177" s="29" t="s">
        <v>209</v>
      </c>
      <c r="D177" s="30" t="s">
        <v>57</v>
      </c>
      <c r="E177" s="29" t="s">
        <v>296</v>
      </c>
      <c r="F177" s="24">
        <f t="shared" si="194"/>
        <v>0</v>
      </c>
      <c r="G177" s="68">
        <v>0</v>
      </c>
      <c r="H177" s="68"/>
      <c r="I177" s="68"/>
      <c r="J177" s="24">
        <f t="shared" si="219"/>
        <v>0</v>
      </c>
      <c r="K177" s="68"/>
      <c r="L177" s="68"/>
      <c r="M177" s="68"/>
      <c r="N177" s="24">
        <f t="shared" si="220"/>
        <v>2500</v>
      </c>
      <c r="O177" s="68">
        <v>2500</v>
      </c>
      <c r="P177" s="68"/>
      <c r="Q177" s="68"/>
      <c r="R177" s="24">
        <f t="shared" si="221"/>
        <v>2500</v>
      </c>
      <c r="S177" s="68">
        <v>2500</v>
      </c>
      <c r="T177" s="68"/>
      <c r="U177" s="68"/>
      <c r="V177" s="32" t="e">
        <f t="shared" si="172"/>
        <v>#DIV/0!</v>
      </c>
    </row>
    <row r="178" spans="1:101" ht="74.25" customHeight="1">
      <c r="A178" s="33"/>
      <c r="B178" s="35" t="s">
        <v>245</v>
      </c>
      <c r="C178" s="29" t="s">
        <v>225</v>
      </c>
      <c r="D178" s="30" t="s">
        <v>56</v>
      </c>
      <c r="E178" s="29" t="s">
        <v>296</v>
      </c>
      <c r="F178" s="24">
        <f t="shared" si="194"/>
        <v>6800</v>
      </c>
      <c r="G178" s="68">
        <v>6800</v>
      </c>
      <c r="H178" s="68"/>
      <c r="I178" s="68"/>
      <c r="J178" s="24">
        <f>K178+L178+M178</f>
        <v>5321.1</v>
      </c>
      <c r="K178" s="68">
        <v>5321.12</v>
      </c>
      <c r="L178" s="68"/>
      <c r="M178" s="68"/>
      <c r="N178" s="24">
        <f t="shared" si="220"/>
        <v>0</v>
      </c>
      <c r="O178" s="68">
        <v>0</v>
      </c>
      <c r="P178" s="68"/>
      <c r="Q178" s="68"/>
      <c r="R178" s="24">
        <f>S178+T178+U178</f>
        <v>0</v>
      </c>
      <c r="S178" s="68">
        <v>0</v>
      </c>
      <c r="T178" s="68"/>
      <c r="U178" s="68"/>
      <c r="V178" s="32">
        <f t="shared" si="172"/>
        <v>0.78300000000000003</v>
      </c>
    </row>
    <row r="179" spans="1:101" s="57" customFormat="1" ht="42.75" customHeight="1">
      <c r="A179" s="52">
        <v>11</v>
      </c>
      <c r="B179" s="52" t="s">
        <v>143</v>
      </c>
      <c r="C179" s="18" t="s">
        <v>12</v>
      </c>
      <c r="D179" s="18" t="s">
        <v>12</v>
      </c>
      <c r="E179" s="59" t="s">
        <v>12</v>
      </c>
      <c r="F179" s="39">
        <f>G179+H179+I179</f>
        <v>8645.1</v>
      </c>
      <c r="G179" s="39">
        <f>G180</f>
        <v>259.39999999999998</v>
      </c>
      <c r="H179" s="39">
        <f>H180</f>
        <v>8385.7000000000007</v>
      </c>
      <c r="I179" s="39">
        <f>I180</f>
        <v>0</v>
      </c>
      <c r="J179" s="39">
        <f>K179+L179+M179</f>
        <v>0</v>
      </c>
      <c r="K179" s="39">
        <f>K180</f>
        <v>0</v>
      </c>
      <c r="L179" s="39">
        <f>L180</f>
        <v>0</v>
      </c>
      <c r="M179" s="39">
        <f>M180</f>
        <v>0</v>
      </c>
      <c r="N179" s="39">
        <f t="shared" ref="N179:N180" si="222">O179+P179+Q179</f>
        <v>16690.599999999999</v>
      </c>
      <c r="O179" s="39">
        <f>O180</f>
        <v>500.7</v>
      </c>
      <c r="P179" s="39">
        <f>P180</f>
        <v>16189.9</v>
      </c>
      <c r="Q179" s="39">
        <f>Q180</f>
        <v>0</v>
      </c>
      <c r="R179" s="39">
        <f t="shared" ref="R179:R180" si="223">S179+T179+U179</f>
        <v>0</v>
      </c>
      <c r="S179" s="39">
        <f>S180</f>
        <v>0</v>
      </c>
      <c r="T179" s="39">
        <f>T180</f>
        <v>0</v>
      </c>
      <c r="U179" s="39">
        <f>U180</f>
        <v>0</v>
      </c>
      <c r="V179" s="40">
        <f t="shared" si="172"/>
        <v>0</v>
      </c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</row>
    <row r="180" spans="1:101" s="6" customFormat="1" ht="39" customHeight="1">
      <c r="A180" s="21" t="s">
        <v>96</v>
      </c>
      <c r="B180" s="42" t="s">
        <v>97</v>
      </c>
      <c r="C180" s="23" t="s">
        <v>12</v>
      </c>
      <c r="D180" s="23" t="s">
        <v>12</v>
      </c>
      <c r="E180" s="23" t="s">
        <v>12</v>
      </c>
      <c r="F180" s="24">
        <f>G180+H180+I180</f>
        <v>8645.1</v>
      </c>
      <c r="G180" s="24">
        <f>SUM(G182:G183)</f>
        <v>259.39999999999998</v>
      </c>
      <c r="H180" s="24">
        <f t="shared" ref="H180" si="224">SUM(H182:H183)</f>
        <v>8385.7000000000007</v>
      </c>
      <c r="I180" s="24">
        <f t="shared" ref="I180" si="225">SUM(I182:I183)</f>
        <v>0</v>
      </c>
      <c r="J180" s="24">
        <f>K180+L180+M180</f>
        <v>0</v>
      </c>
      <c r="K180" s="24">
        <f t="shared" ref="K180:M180" si="226">SUM(K182:K183)</f>
        <v>0</v>
      </c>
      <c r="L180" s="24">
        <f t="shared" si="226"/>
        <v>0</v>
      </c>
      <c r="M180" s="24">
        <f t="shared" si="226"/>
        <v>0</v>
      </c>
      <c r="N180" s="24">
        <f t="shared" si="222"/>
        <v>16690.599999999999</v>
      </c>
      <c r="O180" s="24">
        <f t="shared" ref="O180:T180" si="227">SUM(O182:O183)</f>
        <v>500.7</v>
      </c>
      <c r="P180" s="24">
        <f t="shared" si="227"/>
        <v>16189.9</v>
      </c>
      <c r="Q180" s="24">
        <f t="shared" si="227"/>
        <v>0</v>
      </c>
      <c r="R180" s="24">
        <f t="shared" si="223"/>
        <v>0</v>
      </c>
      <c r="S180" s="24">
        <f t="shared" si="227"/>
        <v>0</v>
      </c>
      <c r="T180" s="24">
        <f t="shared" si="227"/>
        <v>0</v>
      </c>
      <c r="U180" s="24">
        <f t="shared" ref="U180" si="228">SUM(U182:U183)</f>
        <v>0</v>
      </c>
      <c r="V180" s="32">
        <f t="shared" si="172"/>
        <v>0</v>
      </c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</row>
    <row r="181" spans="1:101" ht="18.75">
      <c r="A181" s="11"/>
      <c r="B181" s="56" t="s">
        <v>14</v>
      </c>
      <c r="C181" s="49"/>
      <c r="D181" s="49"/>
      <c r="E181" s="49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32"/>
    </row>
    <row r="182" spans="1:101" ht="49.5">
      <c r="A182" s="60"/>
      <c r="B182" s="35" t="s">
        <v>98</v>
      </c>
      <c r="C182" s="29" t="s">
        <v>251</v>
      </c>
      <c r="D182" s="30" t="s">
        <v>99</v>
      </c>
      <c r="E182" s="29" t="s">
        <v>100</v>
      </c>
      <c r="F182" s="24">
        <f>G182+H182+I182</f>
        <v>0</v>
      </c>
      <c r="G182" s="68">
        <v>0</v>
      </c>
      <c r="H182" s="68">
        <v>0</v>
      </c>
      <c r="I182" s="68"/>
      <c r="J182" s="24">
        <f t="shared" ref="J182:J190" si="229">K182+L182+M182</f>
        <v>0</v>
      </c>
      <c r="K182" s="68"/>
      <c r="L182" s="68"/>
      <c r="M182" s="68"/>
      <c r="N182" s="24">
        <f t="shared" ref="N182:N190" si="230">O182+P182+Q182</f>
        <v>8593.5</v>
      </c>
      <c r="O182" s="68">
        <v>257.8</v>
      </c>
      <c r="P182" s="68">
        <v>8335.7000000000007</v>
      </c>
      <c r="Q182" s="68"/>
      <c r="R182" s="24">
        <f t="shared" ref="R182:R190" si="231">S182+T182+U182</f>
        <v>0</v>
      </c>
      <c r="S182" s="68">
        <v>0</v>
      </c>
      <c r="T182" s="68"/>
      <c r="U182" s="68"/>
      <c r="V182" s="32" t="e">
        <f t="shared" si="172"/>
        <v>#DIV/0!</v>
      </c>
    </row>
    <row r="183" spans="1:101" ht="54.75" customHeight="1">
      <c r="A183" s="60"/>
      <c r="B183" s="35" t="s">
        <v>165</v>
      </c>
      <c r="C183" s="29" t="s">
        <v>230</v>
      </c>
      <c r="D183" s="30" t="s">
        <v>88</v>
      </c>
      <c r="E183" s="29" t="s">
        <v>141</v>
      </c>
      <c r="F183" s="24">
        <f>G183+H183+I183</f>
        <v>8645.1</v>
      </c>
      <c r="G183" s="68">
        <v>259.39999999999998</v>
      </c>
      <c r="H183" s="68">
        <v>8385.7000000000007</v>
      </c>
      <c r="I183" s="68"/>
      <c r="J183" s="24">
        <f t="shared" si="229"/>
        <v>0</v>
      </c>
      <c r="K183" s="68"/>
      <c r="L183" s="68"/>
      <c r="M183" s="68"/>
      <c r="N183" s="24">
        <f t="shared" si="230"/>
        <v>8097.1</v>
      </c>
      <c r="O183" s="68">
        <v>242.9</v>
      </c>
      <c r="P183" s="68">
        <v>7854.2</v>
      </c>
      <c r="Q183" s="68"/>
      <c r="R183" s="24">
        <f t="shared" si="231"/>
        <v>0</v>
      </c>
      <c r="S183" s="68">
        <v>0</v>
      </c>
      <c r="T183" s="68"/>
      <c r="U183" s="68"/>
      <c r="V183" s="32">
        <f t="shared" si="172"/>
        <v>0</v>
      </c>
    </row>
    <row r="184" spans="1:101" ht="46.5" customHeight="1">
      <c r="A184" s="100" t="s">
        <v>332</v>
      </c>
      <c r="B184" s="52" t="s">
        <v>333</v>
      </c>
      <c r="C184" s="18" t="s">
        <v>12</v>
      </c>
      <c r="D184" s="18" t="s">
        <v>12</v>
      </c>
      <c r="E184" s="59" t="s">
        <v>12</v>
      </c>
      <c r="F184" s="39">
        <f>G184+H184+I184</f>
        <v>42378</v>
      </c>
      <c r="G184" s="101">
        <f>G185+G188</f>
        <v>612.20000000000005</v>
      </c>
      <c r="H184" s="101">
        <f>H185+H188</f>
        <v>41765.800000000003</v>
      </c>
      <c r="I184" s="101">
        <f t="shared" ref="I184" si="232">I185+I188</f>
        <v>0</v>
      </c>
      <c r="J184" s="39">
        <f t="shared" si="229"/>
        <v>0</v>
      </c>
      <c r="K184" s="101">
        <f>K185+K188</f>
        <v>0</v>
      </c>
      <c r="L184" s="101">
        <f t="shared" ref="L184:M184" si="233">L185+L188</f>
        <v>0</v>
      </c>
      <c r="M184" s="101">
        <f t="shared" si="233"/>
        <v>0</v>
      </c>
      <c r="N184" s="39">
        <f t="shared" si="230"/>
        <v>0</v>
      </c>
      <c r="O184" s="101">
        <f>O185+O188</f>
        <v>0</v>
      </c>
      <c r="P184" s="101">
        <f t="shared" ref="P184:Q184" si="234">P185+P188</f>
        <v>0</v>
      </c>
      <c r="Q184" s="101">
        <f t="shared" si="234"/>
        <v>0</v>
      </c>
      <c r="R184" s="39">
        <f t="shared" si="231"/>
        <v>0</v>
      </c>
      <c r="S184" s="101">
        <f>S185+S188</f>
        <v>0</v>
      </c>
      <c r="T184" s="101">
        <f t="shared" ref="T184:U184" si="235">T185+T188</f>
        <v>0</v>
      </c>
      <c r="U184" s="101">
        <f t="shared" si="235"/>
        <v>0</v>
      </c>
      <c r="V184" s="40">
        <f t="shared" si="172"/>
        <v>0</v>
      </c>
    </row>
    <row r="185" spans="1:101" ht="41.25" customHeight="1">
      <c r="A185" s="11" t="s">
        <v>334</v>
      </c>
      <c r="B185" s="42" t="s">
        <v>339</v>
      </c>
      <c r="C185" s="23" t="s">
        <v>12</v>
      </c>
      <c r="D185" s="23" t="s">
        <v>12</v>
      </c>
      <c r="E185" s="23" t="s">
        <v>12</v>
      </c>
      <c r="F185" s="24">
        <f>G185+H185+I185</f>
        <v>20403.8</v>
      </c>
      <c r="G185" s="68">
        <f>G187</f>
        <v>612.20000000000005</v>
      </c>
      <c r="H185" s="68">
        <f t="shared" ref="H185:I185" si="236">H187</f>
        <v>19791.599999999999</v>
      </c>
      <c r="I185" s="68">
        <f t="shared" si="236"/>
        <v>0</v>
      </c>
      <c r="J185" s="24">
        <f t="shared" si="229"/>
        <v>0</v>
      </c>
      <c r="K185" s="68">
        <f>K187+K190</f>
        <v>0</v>
      </c>
      <c r="L185" s="68">
        <f t="shared" ref="L185:M185" si="237">L187+L190</f>
        <v>0</v>
      </c>
      <c r="M185" s="68">
        <f t="shared" si="237"/>
        <v>0</v>
      </c>
      <c r="N185" s="24">
        <f t="shared" si="230"/>
        <v>0</v>
      </c>
      <c r="O185" s="68">
        <f>O187+O190</f>
        <v>0</v>
      </c>
      <c r="P185" s="68">
        <f t="shared" ref="P185:Q185" si="238">P187+P190</f>
        <v>0</v>
      </c>
      <c r="Q185" s="68">
        <f t="shared" si="238"/>
        <v>0</v>
      </c>
      <c r="R185" s="24">
        <f t="shared" si="231"/>
        <v>0</v>
      </c>
      <c r="S185" s="68">
        <f>S187+S190</f>
        <v>0</v>
      </c>
      <c r="T185" s="68">
        <f t="shared" ref="T185:U185" si="239">T187+T190</f>
        <v>0</v>
      </c>
      <c r="U185" s="68">
        <f t="shared" si="239"/>
        <v>0</v>
      </c>
      <c r="V185" s="32">
        <f t="shared" si="172"/>
        <v>0</v>
      </c>
    </row>
    <row r="186" spans="1:101" ht="20.25" customHeight="1">
      <c r="A186" s="11"/>
      <c r="B186" s="56" t="s">
        <v>14</v>
      </c>
      <c r="C186" s="31"/>
      <c r="D186" s="31"/>
      <c r="E186" s="99"/>
      <c r="F186" s="24"/>
      <c r="G186" s="68"/>
      <c r="H186" s="68"/>
      <c r="I186" s="68"/>
      <c r="J186" s="24"/>
      <c r="K186" s="68"/>
      <c r="L186" s="68"/>
      <c r="M186" s="68"/>
      <c r="N186" s="24"/>
      <c r="O186" s="68"/>
      <c r="P186" s="68"/>
      <c r="Q186" s="68"/>
      <c r="R186" s="24"/>
      <c r="S186" s="68"/>
      <c r="T186" s="68"/>
      <c r="U186" s="68"/>
      <c r="V186" s="32"/>
    </row>
    <row r="187" spans="1:101" ht="54.75" customHeight="1">
      <c r="A187" s="11"/>
      <c r="B187" s="56" t="s">
        <v>336</v>
      </c>
      <c r="C187" s="84" t="s">
        <v>209</v>
      </c>
      <c r="D187" s="84" t="s">
        <v>57</v>
      </c>
      <c r="E187" s="102" t="s">
        <v>335</v>
      </c>
      <c r="F187" s="24">
        <f t="shared" ref="F187:F190" si="240">G187+H187+I187</f>
        <v>20403.8</v>
      </c>
      <c r="G187" s="68">
        <v>612.20000000000005</v>
      </c>
      <c r="H187" s="68">
        <v>19791.599999999999</v>
      </c>
      <c r="I187" s="68"/>
      <c r="J187" s="24">
        <f t="shared" si="229"/>
        <v>0</v>
      </c>
      <c r="K187" s="68"/>
      <c r="L187" s="68"/>
      <c r="M187" s="68"/>
      <c r="N187" s="24">
        <f t="shared" si="230"/>
        <v>0</v>
      </c>
      <c r="O187" s="68">
        <v>0</v>
      </c>
      <c r="P187" s="68"/>
      <c r="Q187" s="68"/>
      <c r="R187" s="24">
        <f t="shared" si="231"/>
        <v>0</v>
      </c>
      <c r="S187" s="68"/>
      <c r="T187" s="68"/>
      <c r="U187" s="68"/>
      <c r="V187" s="32">
        <f t="shared" si="172"/>
        <v>0</v>
      </c>
    </row>
    <row r="188" spans="1:101" ht="54.75" customHeight="1">
      <c r="A188" s="11" t="s">
        <v>340</v>
      </c>
      <c r="B188" s="22" t="s">
        <v>341</v>
      </c>
      <c r="C188" s="23" t="s">
        <v>12</v>
      </c>
      <c r="D188" s="23" t="s">
        <v>12</v>
      </c>
      <c r="E188" s="23" t="s">
        <v>12</v>
      </c>
      <c r="F188" s="24">
        <f t="shared" si="240"/>
        <v>21974.2</v>
      </c>
      <c r="G188" s="68">
        <f>G190</f>
        <v>0</v>
      </c>
      <c r="H188" s="68">
        <f t="shared" ref="H188:I188" si="241">H190</f>
        <v>21974.2</v>
      </c>
      <c r="I188" s="68">
        <f t="shared" si="241"/>
        <v>0</v>
      </c>
      <c r="J188" s="24">
        <f t="shared" si="229"/>
        <v>0</v>
      </c>
      <c r="K188" s="68">
        <f>K190</f>
        <v>0</v>
      </c>
      <c r="L188" s="68">
        <f t="shared" ref="L188:M188" si="242">L190</f>
        <v>0</v>
      </c>
      <c r="M188" s="68">
        <f t="shared" si="242"/>
        <v>0</v>
      </c>
      <c r="N188" s="24">
        <f t="shared" si="230"/>
        <v>0</v>
      </c>
      <c r="O188" s="68">
        <f>O190</f>
        <v>0</v>
      </c>
      <c r="P188" s="68">
        <f t="shared" ref="P188:Q188" si="243">P190</f>
        <v>0</v>
      </c>
      <c r="Q188" s="68">
        <f t="shared" si="243"/>
        <v>0</v>
      </c>
      <c r="R188" s="24">
        <f t="shared" si="231"/>
        <v>0</v>
      </c>
      <c r="S188" s="68">
        <f>S190</f>
        <v>0</v>
      </c>
      <c r="T188" s="68">
        <f t="shared" ref="T188:U188" si="244">T190</f>
        <v>0</v>
      </c>
      <c r="U188" s="68">
        <f t="shared" si="244"/>
        <v>0</v>
      </c>
      <c r="V188" s="32">
        <f t="shared" si="172"/>
        <v>0</v>
      </c>
    </row>
    <row r="189" spans="1:101" ht="21.75" customHeight="1">
      <c r="A189" s="11"/>
      <c r="B189" s="56" t="s">
        <v>14</v>
      </c>
      <c r="C189" s="84"/>
      <c r="D189" s="84"/>
      <c r="E189" s="102"/>
      <c r="F189" s="24"/>
      <c r="G189" s="68"/>
      <c r="H189" s="68"/>
      <c r="I189" s="68"/>
      <c r="J189" s="24"/>
      <c r="K189" s="68"/>
      <c r="L189" s="68"/>
      <c r="M189" s="68"/>
      <c r="N189" s="24"/>
      <c r="O189" s="68"/>
      <c r="P189" s="68"/>
      <c r="Q189" s="68"/>
      <c r="R189" s="24"/>
      <c r="S189" s="68"/>
      <c r="T189" s="68"/>
      <c r="U189" s="68"/>
      <c r="V189" s="32"/>
    </row>
    <row r="190" spans="1:101" ht="54.75" customHeight="1">
      <c r="A190" s="11"/>
      <c r="B190" s="56" t="s">
        <v>338</v>
      </c>
      <c r="C190" s="84" t="s">
        <v>222</v>
      </c>
      <c r="D190" s="87" t="s">
        <v>79</v>
      </c>
      <c r="E190" s="102" t="s">
        <v>337</v>
      </c>
      <c r="F190" s="24">
        <f t="shared" si="240"/>
        <v>21974.2</v>
      </c>
      <c r="G190" s="68"/>
      <c r="H190" s="68">
        <v>21974.2</v>
      </c>
      <c r="I190" s="68"/>
      <c r="J190" s="24">
        <f t="shared" si="229"/>
        <v>0</v>
      </c>
      <c r="K190" s="68"/>
      <c r="L190" s="68"/>
      <c r="M190" s="68"/>
      <c r="N190" s="24">
        <f t="shared" si="230"/>
        <v>0</v>
      </c>
      <c r="O190" s="68">
        <v>0</v>
      </c>
      <c r="P190" s="68"/>
      <c r="Q190" s="68"/>
      <c r="R190" s="24">
        <f t="shared" si="231"/>
        <v>0</v>
      </c>
      <c r="S190" s="68"/>
      <c r="T190" s="68"/>
      <c r="U190" s="68"/>
      <c r="V190" s="32">
        <f t="shared" si="172"/>
        <v>0</v>
      </c>
    </row>
    <row r="191" spans="1:101">
      <c r="B191" s="4" t="s">
        <v>252</v>
      </c>
    </row>
    <row r="192" spans="1:101" ht="16.5" customHeight="1">
      <c r="B192" s="4" t="s">
        <v>142</v>
      </c>
    </row>
    <row r="193" spans="2:22">
      <c r="B193" s="82"/>
      <c r="V193" s="2"/>
    </row>
    <row r="194" spans="2:22">
      <c r="V194" s="2"/>
    </row>
    <row r="195" spans="2:22" ht="22.15" customHeight="1">
      <c r="V195" s="2"/>
    </row>
    <row r="196" spans="2:22" ht="22.15" customHeight="1">
      <c r="V196" s="2"/>
    </row>
    <row r="197" spans="2:22" ht="22.15" customHeight="1">
      <c r="V197" s="2"/>
    </row>
    <row r="198" spans="2:22" ht="22.15" customHeight="1">
      <c r="V198" s="2"/>
    </row>
    <row r="199" spans="2:22" ht="21" customHeight="1">
      <c r="V199" s="2"/>
    </row>
    <row r="200" spans="2:22" ht="21" customHeight="1">
      <c r="V200" s="2"/>
    </row>
    <row r="201" spans="2:22" ht="21" customHeight="1">
      <c r="V201" s="2"/>
    </row>
    <row r="202" spans="2:22" ht="21" customHeight="1">
      <c r="V202" s="2"/>
    </row>
    <row r="203" spans="2:22" ht="17.45" customHeight="1">
      <c r="V203" s="2"/>
    </row>
    <row r="204" spans="2:22" ht="16.149999999999999" customHeight="1">
      <c r="V204" s="2"/>
    </row>
    <row r="205" spans="2:22" ht="17.45" customHeight="1">
      <c r="V205" s="2"/>
    </row>
    <row r="206" spans="2:22" ht="20.45" customHeight="1">
      <c r="V206" s="2"/>
    </row>
    <row r="207" spans="2:22" ht="16.149999999999999" customHeight="1">
      <c r="V207" s="2"/>
    </row>
    <row r="208" spans="2:22" ht="17.45" customHeight="1">
      <c r="V208" s="2"/>
    </row>
    <row r="209" spans="22:22" ht="17.45" customHeight="1">
      <c r="V209" s="2"/>
    </row>
    <row r="210" spans="22:22">
      <c r="V210" s="2"/>
    </row>
    <row r="211" spans="22:22">
      <c r="V211" s="2"/>
    </row>
    <row r="212" spans="22:22">
      <c r="V212" s="2"/>
    </row>
    <row r="213" spans="22:22">
      <c r="V213" s="2"/>
    </row>
    <row r="214" spans="22:22">
      <c r="V214" s="2"/>
    </row>
    <row r="215" spans="22:22">
      <c r="V215" s="2"/>
    </row>
    <row r="216" spans="22:22">
      <c r="V216" s="2"/>
    </row>
    <row r="217" spans="22:22">
      <c r="V217" s="2"/>
    </row>
    <row r="218" spans="22:22">
      <c r="V218" s="2"/>
    </row>
    <row r="219" spans="22:22">
      <c r="V219" s="2"/>
    </row>
    <row r="220" spans="22:22">
      <c r="V220" s="2"/>
    </row>
    <row r="221" spans="22:22">
      <c r="V221" s="2"/>
    </row>
    <row r="222" spans="22:22">
      <c r="V222" s="2"/>
    </row>
    <row r="223" spans="22:22">
      <c r="V223" s="2"/>
    </row>
    <row r="224" spans="22:22">
      <c r="V224" s="2"/>
    </row>
    <row r="225" spans="22:22">
      <c r="V225" s="2"/>
    </row>
    <row r="226" spans="22:22">
      <c r="V226" s="2"/>
    </row>
    <row r="227" spans="22:22">
      <c r="V227" s="2"/>
    </row>
  </sheetData>
  <customSheetViews>
    <customSheetView guid="{BABD61A3-6A51-407B-8C81-60ED34B253AA}" scale="66" showPageBreaks="1" printArea="1" hiddenRows="1">
      <pane xSplit="1" ySplit="7" topLeftCell="B8" activePane="bottomRight" state="frozen"/>
      <selection pane="bottomRight" activeCell="G18" sqref="G18"/>
      <rowBreaks count="2" manualBreakCount="2">
        <brk id="93" max="37" man="1"/>
        <brk id="106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R12" sqref="R12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5">
    <mergeCell ref="A5:V6"/>
    <mergeCell ref="A8:A10"/>
    <mergeCell ref="B8:B10"/>
    <mergeCell ref="C8:C10"/>
    <mergeCell ref="E8:E10"/>
    <mergeCell ref="D8:D10"/>
    <mergeCell ref="F9:I9"/>
    <mergeCell ref="F8:I8"/>
    <mergeCell ref="J8:M8"/>
    <mergeCell ref="J9:M9"/>
    <mergeCell ref="N8:Q8"/>
    <mergeCell ref="N9:Q9"/>
    <mergeCell ref="R8:U8"/>
    <mergeCell ref="R9:U9"/>
    <mergeCell ref="V8:V10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3" max="37" man="1"/>
    <brk id="106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17.5703125" style="3" customWidth="1"/>
    <col min="4" max="4" width="15.5703125" style="6" customWidth="1"/>
    <col min="5" max="5" width="10.28515625" style="3" customWidth="1"/>
    <col min="6" max="6" width="50" style="2" hidden="1" customWidth="1"/>
    <col min="7" max="7" width="9.140625" style="2" hidden="1" customWidth="1"/>
    <col min="8" max="8" width="8.85546875" style="2"/>
    <col min="9" max="9" width="6" style="2" customWidth="1"/>
    <col min="10" max="10" width="36.140625" style="73" customWidth="1"/>
    <col min="11" max="11" width="18.42578125" style="2" bestFit="1" customWidth="1"/>
    <col min="12" max="12" width="18.28515625" style="2" customWidth="1"/>
    <col min="13" max="13" width="9.140625" style="2" customWidth="1"/>
    <col min="14" max="14" width="18.42578125" style="2" bestFit="1" customWidth="1"/>
    <col min="15" max="15" width="9.7109375" style="2" bestFit="1" customWidth="1"/>
    <col min="16" max="16" width="9" style="2" bestFit="1" customWidth="1"/>
    <col min="17" max="88" width="9.140625" style="2"/>
    <col min="89" max="16384" width="9.140625" style="3"/>
  </cols>
  <sheetData>
    <row r="1" spans="1:88" ht="15" customHeight="1">
      <c r="A1" s="116" t="s">
        <v>174</v>
      </c>
      <c r="B1" s="116"/>
      <c r="C1" s="116"/>
      <c r="D1" s="116"/>
      <c r="E1" s="116"/>
    </row>
    <row r="2" spans="1:88" ht="37.5" customHeight="1">
      <c r="A2" s="116"/>
      <c r="B2" s="116"/>
      <c r="C2" s="116"/>
      <c r="D2" s="116"/>
      <c r="E2" s="116"/>
    </row>
    <row r="4" spans="1:88" ht="16.5" customHeight="1">
      <c r="A4" s="63" t="s">
        <v>0</v>
      </c>
      <c r="B4" s="64" t="s">
        <v>1</v>
      </c>
      <c r="C4" s="65" t="s">
        <v>145</v>
      </c>
      <c r="D4" s="65" t="s">
        <v>145</v>
      </c>
      <c r="E4" s="61" t="s">
        <v>171</v>
      </c>
      <c r="F4" s="62" t="s">
        <v>175</v>
      </c>
      <c r="G4" s="62" t="s">
        <v>176</v>
      </c>
      <c r="I4" s="137" t="s">
        <v>0</v>
      </c>
      <c r="J4" s="139" t="s">
        <v>1</v>
      </c>
      <c r="K4" s="141" t="s">
        <v>179</v>
      </c>
      <c r="L4" s="136" t="s">
        <v>180</v>
      </c>
      <c r="M4" s="136"/>
      <c r="N4" s="136" t="s">
        <v>182</v>
      </c>
      <c r="O4" s="136"/>
    </row>
    <row r="5" spans="1:88" ht="16.5" customHeight="1">
      <c r="A5" s="63"/>
      <c r="B5" s="70"/>
      <c r="C5" s="65"/>
      <c r="D5" s="65"/>
      <c r="E5" s="61"/>
      <c r="F5" s="62"/>
      <c r="G5" s="62"/>
      <c r="I5" s="138"/>
      <c r="J5" s="140"/>
      <c r="K5" s="142"/>
      <c r="L5" s="72" t="s">
        <v>181</v>
      </c>
      <c r="M5" s="72" t="s">
        <v>171</v>
      </c>
      <c r="N5" s="72" t="s">
        <v>181</v>
      </c>
      <c r="O5" s="72" t="s">
        <v>171</v>
      </c>
    </row>
    <row r="6" spans="1:88" ht="19.5">
      <c r="A6" s="11"/>
      <c r="B6" s="12" t="s">
        <v>10</v>
      </c>
      <c r="C6" s="13">
        <f>Лист1!F12/1000</f>
        <v>19053.599999999999</v>
      </c>
      <c r="D6" s="13">
        <f>Лист1!J12/1000</f>
        <v>2384.9</v>
      </c>
      <c r="E6" s="14">
        <f>Лист1!V12</f>
        <v>0.125</v>
      </c>
      <c r="F6" s="1"/>
      <c r="G6" s="1"/>
      <c r="I6" s="11"/>
      <c r="J6" s="56" t="s">
        <v>10</v>
      </c>
      <c r="K6" s="66">
        <f>C6</f>
        <v>19053.599999999999</v>
      </c>
      <c r="L6" s="71">
        <f>D6</f>
        <v>2384.9</v>
      </c>
      <c r="M6" s="71">
        <f>L6/K6*100</f>
        <v>12.5</v>
      </c>
      <c r="N6" s="66">
        <v>5306.5</v>
      </c>
      <c r="O6" s="67">
        <f>N6/K6</f>
        <v>0.27900000000000003</v>
      </c>
      <c r="P6" s="15">
        <f>N6-L6</f>
        <v>2921.6</v>
      </c>
    </row>
    <row r="7" spans="1:88" s="57" customFormat="1" ht="49.5">
      <c r="A7" s="16" t="s">
        <v>9</v>
      </c>
      <c r="B7" s="52" t="s">
        <v>72</v>
      </c>
      <c r="C7" s="39">
        <f>Лист1!F118/1000</f>
        <v>7908.3</v>
      </c>
      <c r="D7" s="39">
        <f>Лист1!J118/1000</f>
        <v>1183.7</v>
      </c>
      <c r="E7" s="40">
        <f>Лист1!V118/1000</f>
        <v>0</v>
      </c>
      <c r="F7" s="1"/>
      <c r="G7" s="1"/>
      <c r="H7" s="2"/>
      <c r="I7" s="11" t="s">
        <v>9</v>
      </c>
      <c r="J7" s="56" t="s">
        <v>72</v>
      </c>
      <c r="K7" s="66">
        <f t="shared" ref="K7:K17" si="0">C7</f>
        <v>7908.3</v>
      </c>
      <c r="L7" s="66">
        <f t="shared" ref="L7:L17" si="1">D7</f>
        <v>1183.7</v>
      </c>
      <c r="M7" s="71">
        <f t="shared" ref="M7:M17" si="2">L7/K7*100</f>
        <v>15</v>
      </c>
      <c r="N7" s="68">
        <v>1692.4</v>
      </c>
      <c r="O7" s="67">
        <f t="shared" ref="O7:O17" si="3">N7/K7</f>
        <v>0.214</v>
      </c>
      <c r="P7" s="15">
        <f t="shared" ref="P7:P17" si="4">N7-L7</f>
        <v>508.7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8" ht="33">
      <c r="A8" s="16" t="s">
        <v>27</v>
      </c>
      <c r="B8" s="17" t="s">
        <v>11</v>
      </c>
      <c r="C8" s="19">
        <f>Лист1!F13/1000</f>
        <v>855.6</v>
      </c>
      <c r="D8" s="19">
        <f>Лист1!J13/1000</f>
        <v>184.6</v>
      </c>
      <c r="E8" s="20">
        <f>Лист1!V13/1000</f>
        <v>0</v>
      </c>
      <c r="F8" s="1"/>
      <c r="G8" s="1"/>
      <c r="I8" s="11" t="s">
        <v>27</v>
      </c>
      <c r="J8" s="56" t="s">
        <v>11</v>
      </c>
      <c r="K8" s="66">
        <f t="shared" si="0"/>
        <v>855.6</v>
      </c>
      <c r="L8" s="66">
        <f t="shared" si="1"/>
        <v>184.6</v>
      </c>
      <c r="M8" s="71">
        <f t="shared" si="2"/>
        <v>21.6</v>
      </c>
      <c r="N8" s="69">
        <v>2032.2</v>
      </c>
      <c r="O8" s="67">
        <f t="shared" si="3"/>
        <v>2.375</v>
      </c>
      <c r="P8" s="15">
        <f t="shared" si="4"/>
        <v>1847.6</v>
      </c>
    </row>
    <row r="9" spans="1:88" ht="33">
      <c r="A9" s="18">
        <v>3</v>
      </c>
      <c r="B9" s="37" t="s">
        <v>28</v>
      </c>
      <c r="C9" s="39">
        <f>Лист1!F35/1000</f>
        <v>2021.5</v>
      </c>
      <c r="D9" s="39">
        <f>Лист1!J35/1000</f>
        <v>115.6</v>
      </c>
      <c r="E9" s="40">
        <f>Лист1!V35/1000</f>
        <v>0</v>
      </c>
      <c r="F9" s="1"/>
      <c r="G9" s="1"/>
      <c r="I9" s="11">
        <v>3</v>
      </c>
      <c r="J9" s="74" t="s">
        <v>28</v>
      </c>
      <c r="K9" s="66">
        <f t="shared" si="0"/>
        <v>2021.5</v>
      </c>
      <c r="L9" s="66">
        <f t="shared" si="1"/>
        <v>115.6</v>
      </c>
      <c r="M9" s="71">
        <f t="shared" si="2"/>
        <v>5.7</v>
      </c>
      <c r="N9" s="68">
        <v>350.4</v>
      </c>
      <c r="O9" s="67">
        <f t="shared" si="3"/>
        <v>0.17299999999999999</v>
      </c>
      <c r="P9" s="15">
        <f t="shared" si="4"/>
        <v>234.8</v>
      </c>
    </row>
    <row r="10" spans="1:88" s="57" customFormat="1" ht="33">
      <c r="A10" s="16" t="s">
        <v>52</v>
      </c>
      <c r="B10" s="52" t="s">
        <v>60</v>
      </c>
      <c r="C10" s="39">
        <f>Лист1!F93/1000</f>
        <v>6011.6</v>
      </c>
      <c r="D10" s="39">
        <f>Лист1!J93/1000</f>
        <v>735.8</v>
      </c>
      <c r="E10" s="40">
        <f>Лист1!V93/1000</f>
        <v>0</v>
      </c>
      <c r="F10" s="1"/>
      <c r="G10" s="1"/>
      <c r="H10" s="2"/>
      <c r="I10" s="11" t="s">
        <v>59</v>
      </c>
      <c r="J10" s="56" t="s">
        <v>60</v>
      </c>
      <c r="K10" s="66">
        <f t="shared" si="0"/>
        <v>6011.6</v>
      </c>
      <c r="L10" s="66">
        <f t="shared" si="1"/>
        <v>735.8</v>
      </c>
      <c r="M10" s="71">
        <f t="shared" si="2"/>
        <v>12.2</v>
      </c>
      <c r="N10" s="68">
        <v>548.5</v>
      </c>
      <c r="O10" s="67">
        <f t="shared" si="3"/>
        <v>9.0999999999999998E-2</v>
      </c>
      <c r="P10" s="15">
        <f t="shared" si="4"/>
        <v>-187.3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</row>
    <row r="11" spans="1:88" ht="33">
      <c r="A11" s="16" t="s">
        <v>59</v>
      </c>
      <c r="B11" s="17" t="s">
        <v>40</v>
      </c>
      <c r="C11" s="39">
        <f>Лист1!F59/1000</f>
        <v>1442.2</v>
      </c>
      <c r="D11" s="39">
        <f>Лист1!J59/1000</f>
        <v>107.3</v>
      </c>
      <c r="E11" s="40">
        <f>Лист1!V59/1000</f>
        <v>0</v>
      </c>
      <c r="F11" s="25"/>
      <c r="G11" s="1"/>
      <c r="I11" s="11" t="s">
        <v>52</v>
      </c>
      <c r="J11" s="56" t="s">
        <v>40</v>
      </c>
      <c r="K11" s="66">
        <f t="shared" si="0"/>
        <v>1442.2</v>
      </c>
      <c r="L11" s="66">
        <f t="shared" si="1"/>
        <v>107.3</v>
      </c>
      <c r="M11" s="71">
        <f t="shared" si="2"/>
        <v>7.4</v>
      </c>
      <c r="N11" s="68">
        <v>355</v>
      </c>
      <c r="O11" s="67">
        <f t="shared" si="3"/>
        <v>0.246</v>
      </c>
      <c r="P11" s="15">
        <f t="shared" si="4"/>
        <v>247.7</v>
      </c>
    </row>
    <row r="12" spans="1:88" s="57" customFormat="1" ht="33">
      <c r="A12" s="16" t="s">
        <v>65</v>
      </c>
      <c r="B12" s="17" t="s">
        <v>66</v>
      </c>
      <c r="C12" s="39">
        <f>Лист1!F106/1000</f>
        <v>153</v>
      </c>
      <c r="D12" s="39">
        <f>Лист1!J106/1000</f>
        <v>0</v>
      </c>
      <c r="E12" s="40">
        <f>Лист1!V106/1000</f>
        <v>0</v>
      </c>
      <c r="F12" s="1"/>
      <c r="G12" s="1"/>
      <c r="H12" s="2"/>
      <c r="I12" s="11" t="s">
        <v>65</v>
      </c>
      <c r="J12" s="56" t="s">
        <v>66</v>
      </c>
      <c r="K12" s="66">
        <f t="shared" si="0"/>
        <v>153</v>
      </c>
      <c r="L12" s="66">
        <f t="shared" si="1"/>
        <v>0</v>
      </c>
      <c r="M12" s="71">
        <f t="shared" si="2"/>
        <v>0</v>
      </c>
      <c r="N12" s="68">
        <v>120.2</v>
      </c>
      <c r="O12" s="67">
        <f t="shared" si="3"/>
        <v>0.78600000000000003</v>
      </c>
      <c r="P12" s="15">
        <f t="shared" si="4"/>
        <v>120.2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</row>
    <row r="13" spans="1:88" s="57" customFormat="1" ht="82.5">
      <c r="A13" s="16" t="s">
        <v>71</v>
      </c>
      <c r="B13" s="52" t="s">
        <v>84</v>
      </c>
      <c r="C13" s="39">
        <f>Лист1!F157/1000</f>
        <v>163.1</v>
      </c>
      <c r="D13" s="39">
        <f>Лист1!J157/1000</f>
        <v>10</v>
      </c>
      <c r="E13" s="40">
        <f>Лист1!V157/1000</f>
        <v>0</v>
      </c>
      <c r="F13" s="1"/>
      <c r="G13" s="1"/>
      <c r="H13" s="2"/>
      <c r="I13" s="11" t="s">
        <v>71</v>
      </c>
      <c r="J13" s="56" t="s">
        <v>84</v>
      </c>
      <c r="K13" s="66">
        <f t="shared" si="0"/>
        <v>163.1</v>
      </c>
      <c r="L13" s="66">
        <f t="shared" si="1"/>
        <v>10</v>
      </c>
      <c r="M13" s="71">
        <f t="shared" si="2"/>
        <v>6.1</v>
      </c>
      <c r="N13" s="68">
        <v>145.1</v>
      </c>
      <c r="O13" s="67">
        <f t="shared" si="3"/>
        <v>0.89</v>
      </c>
      <c r="P13" s="15">
        <f t="shared" si="4"/>
        <v>135.1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</row>
    <row r="14" spans="1:88" s="57" customFormat="1" ht="33">
      <c r="A14" s="16" t="s">
        <v>75</v>
      </c>
      <c r="B14" s="17" t="s">
        <v>76</v>
      </c>
      <c r="C14" s="39">
        <f>Лист1!F134/1000</f>
        <v>412.8</v>
      </c>
      <c r="D14" s="39">
        <f>Лист1!J134/1000</f>
        <v>16.600000000000001</v>
      </c>
      <c r="E14" s="40">
        <f>Лист1!V134/1000</f>
        <v>0</v>
      </c>
      <c r="F14" s="1"/>
      <c r="G14" s="1"/>
      <c r="H14" s="2"/>
      <c r="I14" s="11" t="s">
        <v>75</v>
      </c>
      <c r="J14" s="56" t="s">
        <v>76</v>
      </c>
      <c r="K14" s="66">
        <f t="shared" si="0"/>
        <v>412.8</v>
      </c>
      <c r="L14" s="66">
        <f t="shared" si="1"/>
        <v>16.600000000000001</v>
      </c>
      <c r="M14" s="71">
        <f t="shared" si="2"/>
        <v>4</v>
      </c>
      <c r="N14" s="68">
        <v>46</v>
      </c>
      <c r="O14" s="67">
        <f t="shared" si="3"/>
        <v>0.111</v>
      </c>
      <c r="P14" s="15">
        <f t="shared" si="4"/>
        <v>29.4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</row>
    <row r="15" spans="1:88" ht="33">
      <c r="A15" s="16" t="s">
        <v>83</v>
      </c>
      <c r="B15" s="52" t="s">
        <v>53</v>
      </c>
      <c r="C15" s="39">
        <f>Лист1!F86/1000</f>
        <v>3.6</v>
      </c>
      <c r="D15" s="39">
        <f>Лист1!J86/1000</f>
        <v>1.9</v>
      </c>
      <c r="E15" s="40">
        <f>Лист1!V86/1000</f>
        <v>1E-3</v>
      </c>
      <c r="F15" s="1"/>
      <c r="G15" s="1"/>
      <c r="I15" s="11" t="s">
        <v>83</v>
      </c>
      <c r="J15" s="56" t="s">
        <v>53</v>
      </c>
      <c r="K15" s="66">
        <f t="shared" si="0"/>
        <v>3.6</v>
      </c>
      <c r="L15" s="66">
        <f t="shared" si="1"/>
        <v>1.9</v>
      </c>
      <c r="M15" s="71">
        <f t="shared" si="2"/>
        <v>52.8</v>
      </c>
      <c r="N15" s="68">
        <v>4.3</v>
      </c>
      <c r="O15" s="67">
        <f t="shared" si="3"/>
        <v>1.194</v>
      </c>
      <c r="P15" s="15">
        <f t="shared" si="4"/>
        <v>2.4</v>
      </c>
    </row>
    <row r="16" spans="1:88" s="57" customFormat="1" ht="49.5">
      <c r="A16" s="52">
        <v>10</v>
      </c>
      <c r="B16" s="52" t="s">
        <v>143</v>
      </c>
      <c r="C16" s="39">
        <f>Лист1!F179/1000</f>
        <v>8.6</v>
      </c>
      <c r="D16" s="39">
        <f>Лист1!J179/1000</f>
        <v>0</v>
      </c>
      <c r="E16" s="40">
        <f>Лист1!V179/1000</f>
        <v>0</v>
      </c>
      <c r="F16" s="1"/>
      <c r="G16" s="1"/>
      <c r="H16" s="2"/>
      <c r="I16" s="11">
        <v>10</v>
      </c>
      <c r="J16" s="56" t="s">
        <v>143</v>
      </c>
      <c r="K16" s="66">
        <f t="shared" si="0"/>
        <v>8.6</v>
      </c>
      <c r="L16" s="66">
        <f t="shared" si="1"/>
        <v>0</v>
      </c>
      <c r="M16" s="71">
        <f t="shared" si="2"/>
        <v>0</v>
      </c>
      <c r="N16" s="68">
        <v>0</v>
      </c>
      <c r="O16" s="67">
        <f t="shared" si="3"/>
        <v>0</v>
      </c>
      <c r="P16" s="15">
        <f t="shared" si="4"/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</row>
    <row r="17" spans="1:88" s="57" customFormat="1" ht="49.5">
      <c r="A17" s="16" t="s">
        <v>178</v>
      </c>
      <c r="B17" s="52" t="s">
        <v>91</v>
      </c>
      <c r="C17" s="39">
        <f>Лист1!F173/1000</f>
        <v>30.9</v>
      </c>
      <c r="D17" s="39">
        <f>Лист1!J173/1000</f>
        <v>29.4</v>
      </c>
      <c r="E17" s="40">
        <f>Лист1!V173/1000</f>
        <v>1E-3</v>
      </c>
      <c r="F17" s="1"/>
      <c r="G17" s="1"/>
      <c r="H17" s="2"/>
      <c r="I17" s="11" t="s">
        <v>178</v>
      </c>
      <c r="J17" s="56" t="s">
        <v>91</v>
      </c>
      <c r="K17" s="66">
        <f t="shared" si="0"/>
        <v>30.9</v>
      </c>
      <c r="L17" s="66">
        <f t="shared" si="1"/>
        <v>29.4</v>
      </c>
      <c r="M17" s="71">
        <f t="shared" si="2"/>
        <v>95.1</v>
      </c>
      <c r="N17" s="68">
        <v>12.4</v>
      </c>
      <c r="O17" s="67">
        <f t="shared" si="3"/>
        <v>0.40100000000000002</v>
      </c>
      <c r="P17" s="15">
        <f t="shared" si="4"/>
        <v>-17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</row>
    <row r="18" spans="1:88" ht="22.15" customHeight="1">
      <c r="C18" s="2"/>
      <c r="D18" s="2"/>
      <c r="E18" s="2"/>
      <c r="I18" s="3"/>
      <c r="J18" s="75"/>
      <c r="K18" s="3"/>
      <c r="L18" s="3"/>
      <c r="M18" s="3"/>
      <c r="N18" s="3"/>
      <c r="O18" s="3"/>
    </row>
    <row r="19" spans="1:88" ht="22.15" customHeight="1">
      <c r="C19" s="2"/>
      <c r="D19" s="2">
        <v>4395</v>
      </c>
      <c r="E19" s="2"/>
      <c r="K19" s="2">
        <f>N19-D19</f>
        <v>672.3</v>
      </c>
      <c r="N19" s="2">
        <v>5067.3</v>
      </c>
    </row>
    <row r="20" spans="1:88" ht="22.15" customHeight="1">
      <c r="C20" s="2"/>
      <c r="D20" s="2"/>
      <c r="E20" s="2"/>
    </row>
    <row r="21" spans="1:88" ht="21" customHeight="1">
      <c r="C21" s="2"/>
      <c r="D21" s="2"/>
      <c r="E21" s="2"/>
    </row>
    <row r="22" spans="1:88" ht="21" customHeight="1">
      <c r="C22" s="2"/>
      <c r="D22" s="2"/>
      <c r="E22" s="2"/>
    </row>
    <row r="23" spans="1:88" ht="21" customHeight="1">
      <c r="C23" s="2"/>
      <c r="D23" s="2"/>
      <c r="E23" s="2"/>
    </row>
    <row r="24" spans="1:88" ht="21" customHeight="1">
      <c r="C24" s="2"/>
      <c r="D24" s="2"/>
      <c r="E24" s="2"/>
    </row>
    <row r="25" spans="1:88" ht="17.45" customHeight="1">
      <c r="C25" s="2"/>
      <c r="D25" s="2"/>
      <c r="E25" s="2"/>
    </row>
    <row r="26" spans="1:88" ht="16.149999999999999" customHeight="1">
      <c r="C26" s="2"/>
      <c r="D26" s="2"/>
      <c r="E26" s="2"/>
    </row>
    <row r="27" spans="1:88" ht="17.45" customHeight="1">
      <c r="C27" s="2"/>
      <c r="D27" s="2"/>
      <c r="E27" s="2"/>
    </row>
    <row r="28" spans="1:88" ht="20.45" customHeight="1">
      <c r="C28" s="2"/>
      <c r="D28" s="2"/>
      <c r="E28" s="2"/>
    </row>
    <row r="29" spans="1:88" ht="16.149999999999999" customHeight="1">
      <c r="C29" s="2"/>
      <c r="D29" s="2"/>
      <c r="E29" s="2"/>
    </row>
    <row r="30" spans="1:88" ht="17.45" customHeight="1">
      <c r="C30" s="2"/>
      <c r="D30" s="2"/>
      <c r="E30" s="2"/>
    </row>
    <row r="31" spans="1:88" ht="17.45" customHeight="1">
      <c r="C31" s="2"/>
      <c r="D31" s="2"/>
      <c r="E31" s="2"/>
    </row>
    <row r="32" spans="1:88">
      <c r="C32" s="2"/>
      <c r="D32" s="2"/>
      <c r="E32" s="2"/>
    </row>
    <row r="33" spans="3:5">
      <c r="C33" s="2"/>
      <c r="D33" s="2"/>
      <c r="E33" s="2"/>
    </row>
    <row r="34" spans="3:5">
      <c r="C34" s="2"/>
      <c r="D34" s="2"/>
      <c r="E34" s="2"/>
    </row>
    <row r="35" spans="3:5">
      <c r="C35" s="2"/>
      <c r="D35" s="2"/>
      <c r="E35" s="2"/>
    </row>
    <row r="36" spans="3:5">
      <c r="C36" s="2"/>
      <c r="D36" s="2"/>
      <c r="E36" s="2"/>
    </row>
    <row r="37" spans="3:5">
      <c r="C37" s="2"/>
      <c r="D37" s="2"/>
      <c r="E37" s="2"/>
    </row>
    <row r="38" spans="3:5">
      <c r="C38" s="2"/>
      <c r="D38" s="2"/>
      <c r="E38" s="2"/>
    </row>
    <row r="39" spans="3:5">
      <c r="C39" s="2"/>
      <c r="D39" s="2"/>
      <c r="E39" s="2"/>
    </row>
    <row r="40" spans="3:5">
      <c r="C40" s="2"/>
      <c r="D40" s="2"/>
      <c r="E40" s="2"/>
    </row>
    <row r="41" spans="3:5">
      <c r="C41" s="2"/>
      <c r="D41" s="2"/>
      <c r="E41" s="2"/>
    </row>
    <row r="42" spans="3:5">
      <c r="C42" s="2"/>
      <c r="D42" s="2"/>
      <c r="E42" s="2"/>
    </row>
    <row r="43" spans="3:5">
      <c r="C43" s="2"/>
      <c r="D43" s="2"/>
      <c r="E43" s="2"/>
    </row>
    <row r="44" spans="3:5">
      <c r="C44" s="2"/>
      <c r="D44" s="2"/>
      <c r="E44" s="2"/>
    </row>
    <row r="45" spans="3:5">
      <c r="C45" s="2"/>
      <c r="D45" s="2"/>
      <c r="E45" s="2"/>
    </row>
    <row r="46" spans="3:5">
      <c r="C46" s="2"/>
      <c r="D46" s="2"/>
      <c r="E46" s="2"/>
    </row>
    <row r="47" spans="3:5">
      <c r="C47" s="2"/>
      <c r="D47" s="2"/>
      <c r="E47" s="2"/>
    </row>
    <row r="48" spans="3:5">
      <c r="C48" s="2"/>
      <c r="D48" s="2"/>
      <c r="E48" s="2"/>
    </row>
    <row r="49" spans="3:5">
      <c r="C49" s="2"/>
      <c r="D49" s="2"/>
      <c r="E49" s="2"/>
    </row>
  </sheetData>
  <customSheetViews>
    <customSheetView guid="{BABD61A3-6A51-407B-8C81-60ED34B253AA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  <customSheetView guid="{CFE875CB-1045-45F7-825E-02100661E885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3"/>
    </customSheetView>
    <customSheetView guid="{8DBC8541-9868-41A7-9A9F-A27FC80CBA37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4"/>
    </customSheetView>
    <customSheetView guid="{77984228-E82F-4F8D-9DE5-B74C2AD346E6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5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6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2023-04-04T04:28:45Z</cp:lastPrinted>
  <dcterms:created xsi:type="dcterms:W3CDTF">2006-09-28T05:33:49Z</dcterms:created>
  <dcterms:modified xsi:type="dcterms:W3CDTF">2023-04-04T04:31:48Z</dcterms:modified>
</cp:coreProperties>
</file>