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2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4111.xml" ContentType="application/vnd.openxmlformats-officedocument.spreadsheetml.revisionLog+xml"/>
  <Default Extension="rels" ContentType="application/vnd.openxmlformats-package.relationships+xml"/>
  <Override PartName="/xl/revisions/revisionLog1411.xml" ContentType="application/vnd.openxmlformats-officedocument.spreadsheetml.revisionLog+xml"/>
  <Override PartName="/xl/revisions/revisionLog151.xml" ContentType="application/vnd.openxmlformats-officedocument.spreadsheetml.revisionLog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2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41.xml" ContentType="application/vnd.openxmlformats-officedocument.spreadsheetml.revisionLog+xml"/>
  <Override PartName="/xl/worksheets/sheet2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5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  <Override PartName="/xl/revisions/revisionLog13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40" yWindow="150" windowWidth="25185" windowHeight="12690"/>
  </bookViews>
  <sheets>
    <sheet name="Лист1" sheetId="1" r:id="rId1"/>
    <sheet name="Лист2" sheetId="2" r:id="rId2"/>
  </sheets>
  <definedNames>
    <definedName name="_xlnm._FilterDatabase" localSheetId="0" hidden="1">Лист1!$E$15:$E$182</definedName>
    <definedName name="Z_8DBC8541_9868_41A7_9A9F_A27FC80CBA37_.wvu.Cols" localSheetId="1" hidden="1">Лист2!$F:$G</definedName>
    <definedName name="Z_8DBC8541_9868_41A7_9A9F_A27FC80CBA37_.wvu.FilterData" localSheetId="0" hidden="1">Лист1!$E$15:$E$182</definedName>
    <definedName name="Z_8DBC8541_9868_41A7_9A9F_A27FC80CBA37_.wvu.PrintArea" localSheetId="0" hidden="1">Лист1!$A$5:$V$182</definedName>
    <definedName name="Z_8DBC8541_9868_41A7_9A9F_A27FC80CBA37_.wvu.PrintArea" localSheetId="1" hidden="1">Лист2!$A$1:$O$19</definedName>
    <definedName name="Z_8DBC8541_9868_41A7_9A9F_A27FC80CBA37_.wvu.PrintTitles" localSheetId="0" hidden="1">Лист1!$8:$11</definedName>
    <definedName name="Z_BABD61A3_6A51_407B_8C81_60ED34B253AA_.wvu.Cols" localSheetId="1" hidden="1">Лист2!$F:$G</definedName>
    <definedName name="Z_BABD61A3_6A51_407B_8C81_60ED34B253AA_.wvu.FilterData" localSheetId="0" hidden="1">Лист1!$E$15:$E$182</definedName>
    <definedName name="Z_BABD61A3_6A51_407B_8C81_60ED34B253AA_.wvu.PrintArea" localSheetId="0" hidden="1">Лист1!$A$5:$V$182</definedName>
    <definedName name="Z_BABD61A3_6A51_407B_8C81_60ED34B253AA_.wvu.PrintArea" localSheetId="1" hidden="1">Лист2!$A$1:$O$19</definedName>
    <definedName name="Z_BABD61A3_6A51_407B_8C81_60ED34B253AA_.wvu.PrintTitles" localSheetId="0" hidden="1">Лист1!$8:$11</definedName>
    <definedName name="Z_CFE875CB_1045_45F7_825E_02100661E885_.wvu.Cols" localSheetId="1" hidden="1">Лист2!$F:$G</definedName>
    <definedName name="Z_CFE875CB_1045_45F7_825E_02100661E885_.wvu.FilterData" localSheetId="0" hidden="1">Лист1!$A$11:$V$182</definedName>
    <definedName name="Z_CFE875CB_1045_45F7_825E_02100661E885_.wvu.PrintArea" localSheetId="0" hidden="1">Лист1!$A$5:$V$182</definedName>
    <definedName name="Z_CFE875CB_1045_45F7_825E_02100661E885_.wvu.PrintArea" localSheetId="1" hidden="1">Лист2!$A$1:$O$19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Cols" localSheetId="1" hidden="1">Лист2!$F:$G</definedName>
    <definedName name="Z_FE09AB06_1ECE_4486_BCA1_E9D85830708B_.wvu.FilterData" localSheetId="0" hidden="1">Лист1!$E$15:$E$182</definedName>
    <definedName name="Z_FE09AB06_1ECE_4486_BCA1_E9D85830708B_.wvu.PrintArea" localSheetId="0" hidden="1">Лист1!$A$1:$V$182</definedName>
    <definedName name="Z_FE09AB06_1ECE_4486_BCA1_E9D85830708B_.wvu.PrintArea" localSheetId="1" hidden="1">Лист2!$A$1:$O$19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Лист1!$1:$4,Лист1!$151:$153</definedName>
    <definedName name="_xlnm.Print_Titles" localSheetId="0">Лист1!$8:$11</definedName>
    <definedName name="_xlnm.Print_Area" localSheetId="0">Лист1!$A$5:$V$182</definedName>
    <definedName name="_xlnm.Print_Area" localSheetId="1">Лист2!$A$1:$O$19</definedName>
  </definedNames>
  <calcPr calcId="125725" fullPrecision="0"/>
  <customWorkbookViews>
    <customWorkbookView name="pvn - Личное представление" guid="{BABD61A3-6A51-407B-8C81-60ED34B253AA}" mergeInterval="0" personalView="1" maximized="1" xWindow="1" yWindow="1" windowWidth="1916" windowHeight="846" activeSheetId="1"/>
    <customWorkbookView name="gmp - Личное представление" guid="{8DBC8541-9868-41A7-9A9F-A27FC80CBA37}" mergeInterval="0" personalView="1" maximized="1" xWindow="1" yWindow="1" windowWidth="1916" windowHeight="845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nma - Личное представление" guid="{FE09AB06-1ECE-4486-BCA1-E9D85830708B}" mergeInterval="0" personalView="1" xWindow="-35" yWindow="316" windowWidth="1148" windowHeight="787" activeSheetId="1"/>
  </customWorkbookViews>
</workbook>
</file>

<file path=xl/calcChain.xml><?xml version="1.0" encoding="utf-8"?>
<calcChain xmlns="http://schemas.openxmlformats.org/spreadsheetml/2006/main">
  <c r="P117" i="1"/>
  <c r="L117"/>
  <c r="I117"/>
  <c r="H117"/>
  <c r="K91" l="1"/>
  <c r="S59"/>
  <c r="O59"/>
  <c r="J61"/>
  <c r="J62"/>
  <c r="J63"/>
  <c r="J64"/>
  <c r="J65"/>
  <c r="J66"/>
  <c r="J67"/>
  <c r="J68"/>
  <c r="J69"/>
  <c r="J59"/>
  <c r="G59"/>
  <c r="R68"/>
  <c r="N68"/>
  <c r="F68"/>
  <c r="T171"/>
  <c r="U171"/>
  <c r="S171"/>
  <c r="R175"/>
  <c r="P171"/>
  <c r="Q171"/>
  <c r="O171"/>
  <c r="L171"/>
  <c r="M171"/>
  <c r="K171"/>
  <c r="H171"/>
  <c r="I171"/>
  <c r="G171"/>
  <c r="N175"/>
  <c r="J175"/>
  <c r="V175" s="1"/>
  <c r="F175"/>
  <c r="L15"/>
  <c r="M15"/>
  <c r="K15"/>
  <c r="R171" l="1"/>
  <c r="J171"/>
  <c r="L32"/>
  <c r="M32"/>
  <c r="K32"/>
  <c r="J33"/>
  <c r="J34"/>
  <c r="J30"/>
  <c r="J31"/>
  <c r="K28"/>
  <c r="J23"/>
  <c r="J24"/>
  <c r="J25"/>
  <c r="J26"/>
  <c r="J27"/>
  <c r="J22"/>
  <c r="F22"/>
  <c r="L20"/>
  <c r="M20"/>
  <c r="K20"/>
  <c r="J18"/>
  <c r="J19"/>
  <c r="J17"/>
  <c r="F17"/>
  <c r="G15"/>
  <c r="J15"/>
  <c r="M58"/>
  <c r="M13" l="1"/>
  <c r="J20"/>
  <c r="J32"/>
  <c r="K13"/>
  <c r="K36"/>
  <c r="K100"/>
  <c r="J103"/>
  <c r="J102"/>
  <c r="F102"/>
  <c r="L104"/>
  <c r="M104"/>
  <c r="K104"/>
  <c r="L112"/>
  <c r="M112"/>
  <c r="K112"/>
  <c r="L108"/>
  <c r="K108"/>
  <c r="J104" l="1"/>
  <c r="J114"/>
  <c r="J115"/>
  <c r="J110"/>
  <c r="J112"/>
  <c r="I112"/>
  <c r="R98" l="1"/>
  <c r="N98"/>
  <c r="F98"/>
  <c r="T15"/>
  <c r="U15"/>
  <c r="S15"/>
  <c r="P15"/>
  <c r="Q15"/>
  <c r="O15"/>
  <c r="H15"/>
  <c r="R17"/>
  <c r="N17"/>
  <c r="T20"/>
  <c r="U20"/>
  <c r="S20"/>
  <c r="P20"/>
  <c r="Q20"/>
  <c r="O20"/>
  <c r="H20"/>
  <c r="I20"/>
  <c r="G20"/>
  <c r="I15"/>
  <c r="T133"/>
  <c r="U133"/>
  <c r="S133"/>
  <c r="P133"/>
  <c r="Q133"/>
  <c r="O133"/>
  <c r="H133"/>
  <c r="I133"/>
  <c r="G133"/>
  <c r="R135"/>
  <c r="N135"/>
  <c r="F135"/>
  <c r="T122"/>
  <c r="U122"/>
  <c r="S122"/>
  <c r="P122"/>
  <c r="Q122"/>
  <c r="O122"/>
  <c r="H122"/>
  <c r="I122"/>
  <c r="K122"/>
  <c r="L122"/>
  <c r="M122"/>
  <c r="G122"/>
  <c r="F124"/>
  <c r="N124"/>
  <c r="R124"/>
  <c r="T117"/>
  <c r="U117"/>
  <c r="S117"/>
  <c r="Q117"/>
  <c r="O117"/>
  <c r="G117"/>
  <c r="N119"/>
  <c r="F119"/>
  <c r="U112"/>
  <c r="T112"/>
  <c r="S112"/>
  <c r="Q112"/>
  <c r="P112"/>
  <c r="O112"/>
  <c r="R115"/>
  <c r="R114"/>
  <c r="N115"/>
  <c r="N114"/>
  <c r="G112"/>
  <c r="H112"/>
  <c r="F115"/>
  <c r="F114"/>
  <c r="T96"/>
  <c r="U96"/>
  <c r="S96"/>
  <c r="P96"/>
  <c r="Q96"/>
  <c r="O96"/>
  <c r="H96"/>
  <c r="H91" s="1"/>
  <c r="G96"/>
  <c r="T92"/>
  <c r="U92"/>
  <c r="S92"/>
  <c r="P92"/>
  <c r="Q92"/>
  <c r="O92"/>
  <c r="H92"/>
  <c r="I92"/>
  <c r="G92"/>
  <c r="R94"/>
  <c r="N94"/>
  <c r="F94"/>
  <c r="H32"/>
  <c r="I32"/>
  <c r="G32"/>
  <c r="P32"/>
  <c r="Q32"/>
  <c r="O32"/>
  <c r="T32"/>
  <c r="U32"/>
  <c r="S32"/>
  <c r="R34"/>
  <c r="N34"/>
  <c r="F34"/>
  <c r="R144"/>
  <c r="N144"/>
  <c r="F144"/>
  <c r="R141"/>
  <c r="R142"/>
  <c r="N142"/>
  <c r="N141"/>
  <c r="F141"/>
  <c r="F142"/>
  <c r="R138"/>
  <c r="F138"/>
  <c r="N138"/>
  <c r="F139"/>
  <c r="J139"/>
  <c r="N139"/>
  <c r="R139"/>
  <c r="T126"/>
  <c r="U126"/>
  <c r="S126"/>
  <c r="P126"/>
  <c r="Q126"/>
  <c r="O126"/>
  <c r="H126"/>
  <c r="I126"/>
  <c r="G126"/>
  <c r="R128"/>
  <c r="N128"/>
  <c r="F128"/>
  <c r="H108"/>
  <c r="I108"/>
  <c r="I104" s="1"/>
  <c r="G108"/>
  <c r="P108"/>
  <c r="Q108"/>
  <c r="O108"/>
  <c r="T108"/>
  <c r="U108"/>
  <c r="S108"/>
  <c r="R110"/>
  <c r="N110"/>
  <c r="F110"/>
  <c r="F111"/>
  <c r="J111"/>
  <c r="N111"/>
  <c r="R111"/>
  <c r="S100"/>
  <c r="P100"/>
  <c r="Q100"/>
  <c r="O100"/>
  <c r="H100"/>
  <c r="I100"/>
  <c r="F100" s="1"/>
  <c r="G100"/>
  <c r="R103"/>
  <c r="N103"/>
  <c r="F103"/>
  <c r="T59"/>
  <c r="U59"/>
  <c r="P59"/>
  <c r="Q59"/>
  <c r="H59"/>
  <c r="I59"/>
  <c r="R69"/>
  <c r="N69"/>
  <c r="F69"/>
  <c r="R78"/>
  <c r="R79"/>
  <c r="R80"/>
  <c r="N78"/>
  <c r="N79"/>
  <c r="N80"/>
  <c r="F78"/>
  <c r="F79"/>
  <c r="F80"/>
  <c r="H74"/>
  <c r="I74"/>
  <c r="G74"/>
  <c r="G58" s="1"/>
  <c r="F58" s="1"/>
  <c r="P74"/>
  <c r="Q74"/>
  <c r="O74"/>
  <c r="T74"/>
  <c r="S74"/>
  <c r="R76"/>
  <c r="F76"/>
  <c r="N76"/>
  <c r="R73"/>
  <c r="N73"/>
  <c r="F73"/>
  <c r="R66"/>
  <c r="N66"/>
  <c r="F66"/>
  <c r="R63"/>
  <c r="N63"/>
  <c r="F63"/>
  <c r="R62"/>
  <c r="N62"/>
  <c r="F62"/>
  <c r="R18"/>
  <c r="R19"/>
  <c r="N18"/>
  <c r="N19"/>
  <c r="F18"/>
  <c r="F19"/>
  <c r="L95"/>
  <c r="M95"/>
  <c r="K95"/>
  <c r="L99"/>
  <c r="M99"/>
  <c r="M96" s="1"/>
  <c r="U100"/>
  <c r="T100"/>
  <c r="S85"/>
  <c r="T85"/>
  <c r="O85"/>
  <c r="P85"/>
  <c r="O36"/>
  <c r="P36"/>
  <c r="S36"/>
  <c r="T36"/>
  <c r="L36"/>
  <c r="M36"/>
  <c r="I91" l="1"/>
  <c r="F20"/>
  <c r="I13"/>
  <c r="N20"/>
  <c r="R32"/>
  <c r="F15"/>
  <c r="R20"/>
  <c r="F112"/>
  <c r="R112"/>
  <c r="N112"/>
  <c r="F32"/>
  <c r="V32" s="1"/>
  <c r="N32"/>
  <c r="V139"/>
  <c r="V111"/>
  <c r="J95"/>
  <c r="J99"/>
  <c r="J36"/>
  <c r="L105"/>
  <c r="L100"/>
  <c r="M117" l="1"/>
  <c r="J117" s="1"/>
  <c r="K133" l="1"/>
  <c r="M133"/>
  <c r="L133"/>
  <c r="R121" l="1"/>
  <c r="N121"/>
  <c r="J121"/>
  <c r="F121"/>
  <c r="V121" l="1"/>
  <c r="T44" l="1"/>
  <c r="U44"/>
  <c r="S44"/>
  <c r="P44"/>
  <c r="Q44"/>
  <c r="O44"/>
  <c r="L44"/>
  <c r="M44"/>
  <c r="K44"/>
  <c r="H44"/>
  <c r="I44"/>
  <c r="G44"/>
  <c r="P162"/>
  <c r="O162"/>
  <c r="L162"/>
  <c r="M162"/>
  <c r="K162"/>
  <c r="F57"/>
  <c r="N57"/>
  <c r="R57"/>
  <c r="V57" l="1"/>
  <c r="F67"/>
  <c r="N67"/>
  <c r="R67"/>
  <c r="G50"/>
  <c r="V67" l="1"/>
  <c r="L47"/>
  <c r="K47"/>
  <c r="G47"/>
  <c r="Q162" l="1"/>
  <c r="T162"/>
  <c r="U162"/>
  <c r="S162"/>
  <c r="R164"/>
  <c r="R165"/>
  <c r="R166"/>
  <c r="R167"/>
  <c r="R168"/>
  <c r="N164"/>
  <c r="N165"/>
  <c r="N166"/>
  <c r="N167"/>
  <c r="N168"/>
  <c r="J164"/>
  <c r="J165"/>
  <c r="J166"/>
  <c r="J167"/>
  <c r="J168"/>
  <c r="H162"/>
  <c r="I162"/>
  <c r="G162"/>
  <c r="F164"/>
  <c r="F165"/>
  <c r="F166"/>
  <c r="F167"/>
  <c r="F168"/>
  <c r="G155"/>
  <c r="T151"/>
  <c r="U151"/>
  <c r="S151"/>
  <c r="P151"/>
  <c r="Q151"/>
  <c r="O151"/>
  <c r="L151"/>
  <c r="M151"/>
  <c r="K151"/>
  <c r="H151"/>
  <c r="I151"/>
  <c r="G151"/>
  <c r="R153"/>
  <c r="N153"/>
  <c r="J153"/>
  <c r="F153"/>
  <c r="R136"/>
  <c r="N136"/>
  <c r="J136"/>
  <c r="F136"/>
  <c r="K117"/>
  <c r="N130"/>
  <c r="R130"/>
  <c r="J130"/>
  <c r="F130"/>
  <c r="R120"/>
  <c r="N120"/>
  <c r="J120"/>
  <c r="F120"/>
  <c r="T105"/>
  <c r="T104" s="1"/>
  <c r="U105"/>
  <c r="U104" s="1"/>
  <c r="S105"/>
  <c r="S104" s="1"/>
  <c r="P105"/>
  <c r="P104" s="1"/>
  <c r="Q105"/>
  <c r="Q104" s="1"/>
  <c r="O105"/>
  <c r="O104" s="1"/>
  <c r="R107"/>
  <c r="M105"/>
  <c r="K105"/>
  <c r="H105"/>
  <c r="H104" s="1"/>
  <c r="I105"/>
  <c r="G105"/>
  <c r="G104" s="1"/>
  <c r="R102"/>
  <c r="N102"/>
  <c r="R95"/>
  <c r="N95"/>
  <c r="L92"/>
  <c r="L91" s="1"/>
  <c r="M92"/>
  <c r="M91" s="1"/>
  <c r="K92"/>
  <c r="F95"/>
  <c r="T88"/>
  <c r="U88"/>
  <c r="S88"/>
  <c r="U85"/>
  <c r="Q85"/>
  <c r="R87"/>
  <c r="N87"/>
  <c r="J87"/>
  <c r="L85"/>
  <c r="M85"/>
  <c r="K85"/>
  <c r="H85"/>
  <c r="I85"/>
  <c r="G85"/>
  <c r="F87"/>
  <c r="K59"/>
  <c r="L59"/>
  <c r="M59"/>
  <c r="O47"/>
  <c r="T47"/>
  <c r="S47"/>
  <c r="P47"/>
  <c r="V165" l="1"/>
  <c r="N151"/>
  <c r="V168"/>
  <c r="V164"/>
  <c r="V120"/>
  <c r="V166"/>
  <c r="V167"/>
  <c r="F151"/>
  <c r="V136"/>
  <c r="V153"/>
  <c r="J151"/>
  <c r="V130"/>
  <c r="U91"/>
  <c r="G91"/>
  <c r="Q91"/>
  <c r="V95"/>
  <c r="U84"/>
  <c r="T84"/>
  <c r="S84"/>
  <c r="N59"/>
  <c r="F52"/>
  <c r="R46"/>
  <c r="R54"/>
  <c r="R55"/>
  <c r="N54"/>
  <c r="N55"/>
  <c r="F54"/>
  <c r="F55"/>
  <c r="F56"/>
  <c r="N56"/>
  <c r="R56"/>
  <c r="T50"/>
  <c r="U50"/>
  <c r="S50"/>
  <c r="P50"/>
  <c r="Q50"/>
  <c r="O50"/>
  <c r="H50"/>
  <c r="I50"/>
  <c r="K50"/>
  <c r="L50"/>
  <c r="M50"/>
  <c r="H47"/>
  <c r="I47"/>
  <c r="R52"/>
  <c r="R53"/>
  <c r="N52"/>
  <c r="N53"/>
  <c r="F53"/>
  <c r="V53" l="1"/>
  <c r="F47"/>
  <c r="V151"/>
  <c r="V55"/>
  <c r="V56"/>
  <c r="F50"/>
  <c r="V52"/>
  <c r="V54"/>
  <c r="R50"/>
  <c r="J50"/>
  <c r="N50"/>
  <c r="V50" l="1"/>
  <c r="G28" l="1"/>
  <c r="G13" s="1"/>
  <c r="F145" l="1"/>
  <c r="J145"/>
  <c r="N145"/>
  <c r="R145"/>
  <c r="V145" l="1"/>
  <c r="F30"/>
  <c r="H28"/>
  <c r="H13" s="1"/>
  <c r="P88" l="1"/>
  <c r="P84" s="1"/>
  <c r="Q88"/>
  <c r="Q84" s="1"/>
  <c r="O88"/>
  <c r="O84" s="1"/>
  <c r="L84"/>
  <c r="M84"/>
  <c r="K84"/>
  <c r="H88"/>
  <c r="H84" s="1"/>
  <c r="I88"/>
  <c r="I84" s="1"/>
  <c r="F90"/>
  <c r="N90"/>
  <c r="R90"/>
  <c r="G88" l="1"/>
  <c r="G84" s="1"/>
  <c r="V90"/>
  <c r="F64" l="1"/>
  <c r="N64"/>
  <c r="R64"/>
  <c r="V64" l="1"/>
  <c r="K19" i="2"/>
  <c r="F140" i="1" l="1"/>
  <c r="J140"/>
  <c r="N140"/>
  <c r="R140"/>
  <c r="U158"/>
  <c r="Q158"/>
  <c r="L158"/>
  <c r="M158"/>
  <c r="K158"/>
  <c r="I158"/>
  <c r="F160"/>
  <c r="J160"/>
  <c r="N160"/>
  <c r="R160"/>
  <c r="V140" l="1"/>
  <c r="T158"/>
  <c r="O158"/>
  <c r="S158"/>
  <c r="P158"/>
  <c r="V160"/>
  <c r="H158"/>
  <c r="G158" l="1"/>
  <c r="F158" s="1"/>
  <c r="F99" l="1"/>
  <c r="R180"/>
  <c r="R179"/>
  <c r="R174"/>
  <c r="R173"/>
  <c r="R169"/>
  <c r="R161"/>
  <c r="R157"/>
  <c r="R150"/>
  <c r="R149"/>
  <c r="R148"/>
  <c r="R143"/>
  <c r="R137"/>
  <c r="R131"/>
  <c r="R129"/>
  <c r="R125"/>
  <c r="R99"/>
  <c r="R83"/>
  <c r="R77"/>
  <c r="R72"/>
  <c r="R65"/>
  <c r="R61"/>
  <c r="R49"/>
  <c r="R43"/>
  <c r="R42"/>
  <c r="R39"/>
  <c r="R38"/>
  <c r="R31"/>
  <c r="R30"/>
  <c r="R27"/>
  <c r="R26"/>
  <c r="R25"/>
  <c r="R24"/>
  <c r="R23"/>
  <c r="R22"/>
  <c r="U177"/>
  <c r="U176" s="1"/>
  <c r="U170"/>
  <c r="U155"/>
  <c r="U146"/>
  <c r="U81"/>
  <c r="U74"/>
  <c r="U70"/>
  <c r="U47"/>
  <c r="U40"/>
  <c r="U36"/>
  <c r="U28"/>
  <c r="U13" s="1"/>
  <c r="N180"/>
  <c r="N179"/>
  <c r="N174"/>
  <c r="N173"/>
  <c r="N169"/>
  <c r="N161"/>
  <c r="N157"/>
  <c r="N150"/>
  <c r="N149"/>
  <c r="N148"/>
  <c r="N143"/>
  <c r="N137"/>
  <c r="N131"/>
  <c r="N129"/>
  <c r="N125"/>
  <c r="N107"/>
  <c r="N99"/>
  <c r="N83"/>
  <c r="N77"/>
  <c r="N72"/>
  <c r="N65"/>
  <c r="N61"/>
  <c r="N49"/>
  <c r="N46"/>
  <c r="N43"/>
  <c r="N42"/>
  <c r="N39"/>
  <c r="N38"/>
  <c r="N31"/>
  <c r="N30"/>
  <c r="N27"/>
  <c r="N26"/>
  <c r="N25"/>
  <c r="N24"/>
  <c r="N23"/>
  <c r="N22"/>
  <c r="Q177"/>
  <c r="Q176" s="1"/>
  <c r="Q170"/>
  <c r="Q155"/>
  <c r="Q146"/>
  <c r="Q81"/>
  <c r="Q70"/>
  <c r="Q47"/>
  <c r="Q40"/>
  <c r="Q36"/>
  <c r="Q28"/>
  <c r="Q13" s="1"/>
  <c r="J180"/>
  <c r="J179"/>
  <c r="M177"/>
  <c r="M176" s="1"/>
  <c r="L177"/>
  <c r="L176" s="1"/>
  <c r="K177"/>
  <c r="K176" s="1"/>
  <c r="J174"/>
  <c r="J173"/>
  <c r="M170"/>
  <c r="L170"/>
  <c r="K170"/>
  <c r="J169"/>
  <c r="J161"/>
  <c r="J157"/>
  <c r="M155"/>
  <c r="L155"/>
  <c r="K155"/>
  <c r="J150"/>
  <c r="J149"/>
  <c r="J148"/>
  <c r="M146"/>
  <c r="M132" s="1"/>
  <c r="L146"/>
  <c r="L132" s="1"/>
  <c r="K146"/>
  <c r="K132" s="1"/>
  <c r="J143"/>
  <c r="J137"/>
  <c r="J131"/>
  <c r="J129"/>
  <c r="M126"/>
  <c r="L126"/>
  <c r="K126"/>
  <c r="J125"/>
  <c r="J122" s="1"/>
  <c r="M108"/>
  <c r="J107"/>
  <c r="M100"/>
  <c r="J100" s="1"/>
  <c r="L96"/>
  <c r="K96"/>
  <c r="M81"/>
  <c r="L81"/>
  <c r="L58" s="1"/>
  <c r="K81"/>
  <c r="M74"/>
  <c r="L74"/>
  <c r="K74"/>
  <c r="M70"/>
  <c r="L70"/>
  <c r="K70"/>
  <c r="M47"/>
  <c r="M40"/>
  <c r="L40"/>
  <c r="K40"/>
  <c r="M28"/>
  <c r="L28"/>
  <c r="F23"/>
  <c r="F24"/>
  <c r="F25"/>
  <c r="F26"/>
  <c r="F27"/>
  <c r="F31"/>
  <c r="F38"/>
  <c r="F39"/>
  <c r="F42"/>
  <c r="F43"/>
  <c r="F46"/>
  <c r="F49"/>
  <c r="F61"/>
  <c r="F65"/>
  <c r="F72"/>
  <c r="F77"/>
  <c r="F83"/>
  <c r="F107"/>
  <c r="F125"/>
  <c r="F129"/>
  <c r="F131"/>
  <c r="F137"/>
  <c r="F143"/>
  <c r="F148"/>
  <c r="F149"/>
  <c r="F150"/>
  <c r="F157"/>
  <c r="F161"/>
  <c r="F169"/>
  <c r="F173"/>
  <c r="F174"/>
  <c r="F179"/>
  <c r="F180"/>
  <c r="I177"/>
  <c r="I176" s="1"/>
  <c r="I170"/>
  <c r="I155"/>
  <c r="I146"/>
  <c r="I132" s="1"/>
  <c r="I81"/>
  <c r="I70"/>
  <c r="I40"/>
  <c r="I36"/>
  <c r="I28"/>
  <c r="L13" l="1"/>
  <c r="J13" s="1"/>
  <c r="J28"/>
  <c r="K58"/>
  <c r="J58" s="1"/>
  <c r="I58"/>
  <c r="Q58"/>
  <c r="U58"/>
  <c r="V102"/>
  <c r="V137"/>
  <c r="V107"/>
  <c r="V179"/>
  <c r="Q132"/>
  <c r="V129"/>
  <c r="V143"/>
  <c r="V83"/>
  <c r="M35"/>
  <c r="Q35"/>
  <c r="L35"/>
  <c r="I35"/>
  <c r="K35"/>
  <c r="J35" s="1"/>
  <c r="U35"/>
  <c r="K154"/>
  <c r="R59"/>
  <c r="V65"/>
  <c r="I154"/>
  <c r="Q154"/>
  <c r="M154"/>
  <c r="L154"/>
  <c r="U154"/>
  <c r="V125"/>
  <c r="V49"/>
  <c r="V38"/>
  <c r="V24"/>
  <c r="V39"/>
  <c r="V43"/>
  <c r="V131"/>
  <c r="V148"/>
  <c r="V46"/>
  <c r="V173"/>
  <c r="V99"/>
  <c r="V31"/>
  <c r="V30"/>
  <c r="V72"/>
  <c r="V150"/>
  <c r="V157"/>
  <c r="V23"/>
  <c r="V26"/>
  <c r="V42"/>
  <c r="V77"/>
  <c r="V22"/>
  <c r="V25"/>
  <c r="V27"/>
  <c r="V61"/>
  <c r="M116"/>
  <c r="V149"/>
  <c r="V169"/>
  <c r="V174"/>
  <c r="U116"/>
  <c r="J162"/>
  <c r="J177"/>
  <c r="J81"/>
  <c r="Q116"/>
  <c r="J92"/>
  <c r="J108"/>
  <c r="J146"/>
  <c r="I116"/>
  <c r="J85"/>
  <c r="J105"/>
  <c r="J47"/>
  <c r="L116"/>
  <c r="J126"/>
  <c r="J158"/>
  <c r="J133"/>
  <c r="K116"/>
  <c r="J74"/>
  <c r="J70"/>
  <c r="J44"/>
  <c r="J40"/>
  <c r="J155"/>
  <c r="J96"/>
  <c r="J154" l="1"/>
  <c r="D13" i="2" s="1"/>
  <c r="L13" s="1"/>
  <c r="J116" i="1"/>
  <c r="J170"/>
  <c r="D17" i="2" s="1"/>
  <c r="L17" s="1"/>
  <c r="M12" i="1"/>
  <c r="J84"/>
  <c r="D15" i="2" s="1"/>
  <c r="L15" s="1"/>
  <c r="P15" s="1"/>
  <c r="J91" i="1"/>
  <c r="J176"/>
  <c r="D16" i="2" s="1"/>
  <c r="L16" s="1"/>
  <c r="P16" s="1"/>
  <c r="Q12" i="1"/>
  <c r="J132"/>
  <c r="D14" i="2" s="1"/>
  <c r="L14" s="1"/>
  <c r="P14" s="1"/>
  <c r="D11"/>
  <c r="L11" s="1"/>
  <c r="P11" s="1"/>
  <c r="L12" i="1"/>
  <c r="D9" i="2"/>
  <c r="L9" s="1"/>
  <c r="D8"/>
  <c r="L8" s="1"/>
  <c r="P8" s="1"/>
  <c r="K12" i="1"/>
  <c r="I12"/>
  <c r="J12" l="1"/>
  <c r="D12" i="2"/>
  <c r="L12" s="1"/>
  <c r="P12" s="1"/>
  <c r="D10"/>
  <c r="L10" s="1"/>
  <c r="P10" s="1"/>
  <c r="D7"/>
  <c r="L7" s="1"/>
  <c r="P7" s="1"/>
  <c r="P13"/>
  <c r="P9"/>
  <c r="P17"/>
  <c r="D6" l="1"/>
  <c r="L6" s="1"/>
  <c r="P6" s="1"/>
  <c r="T177" i="1"/>
  <c r="T176" s="1"/>
  <c r="S177"/>
  <c r="S176" s="1"/>
  <c r="T170"/>
  <c r="S170"/>
  <c r="T155"/>
  <c r="S155"/>
  <c r="T146"/>
  <c r="S146"/>
  <c r="T91"/>
  <c r="S91"/>
  <c r="T81"/>
  <c r="S81"/>
  <c r="T70"/>
  <c r="S70"/>
  <c r="T40"/>
  <c r="S40"/>
  <c r="T28"/>
  <c r="T13" s="1"/>
  <c r="S28"/>
  <c r="S13" s="1"/>
  <c r="P177"/>
  <c r="P176" s="1"/>
  <c r="O177"/>
  <c r="O176" s="1"/>
  <c r="P170"/>
  <c r="O170"/>
  <c r="P155"/>
  <c r="O155"/>
  <c r="P146"/>
  <c r="O146"/>
  <c r="P91"/>
  <c r="O91"/>
  <c r="P81"/>
  <c r="O81"/>
  <c r="P70"/>
  <c r="O70"/>
  <c r="P40"/>
  <c r="O40"/>
  <c r="P28"/>
  <c r="P13" s="1"/>
  <c r="O28"/>
  <c r="O13" s="1"/>
  <c r="H177"/>
  <c r="H176" s="1"/>
  <c r="G177"/>
  <c r="G176" s="1"/>
  <c r="G170"/>
  <c r="H155"/>
  <c r="G146"/>
  <c r="G132" s="1"/>
  <c r="H146"/>
  <c r="H132" s="1"/>
  <c r="G81"/>
  <c r="H81"/>
  <c r="G70"/>
  <c r="H70"/>
  <c r="G40"/>
  <c r="H36"/>
  <c r="R170" l="1"/>
  <c r="O58"/>
  <c r="T58"/>
  <c r="P58"/>
  <c r="S58"/>
  <c r="H58"/>
  <c r="F132"/>
  <c r="O132"/>
  <c r="P132"/>
  <c r="F96"/>
  <c r="T35"/>
  <c r="P35"/>
  <c r="O35"/>
  <c r="S35"/>
  <c r="R105"/>
  <c r="O154"/>
  <c r="G154"/>
  <c r="H154"/>
  <c r="P154"/>
  <c r="T154"/>
  <c r="S154"/>
  <c r="R162"/>
  <c r="R15"/>
  <c r="R28"/>
  <c r="R36"/>
  <c r="R47"/>
  <c r="R70"/>
  <c r="R81"/>
  <c r="R85"/>
  <c r="R92"/>
  <c r="R117"/>
  <c r="R155"/>
  <c r="R40"/>
  <c r="R44"/>
  <c r="R74"/>
  <c r="R88"/>
  <c r="R96"/>
  <c r="R108"/>
  <c r="R122"/>
  <c r="R133"/>
  <c r="R146"/>
  <c r="R158"/>
  <c r="R126"/>
  <c r="R100"/>
  <c r="R177"/>
  <c r="N96"/>
  <c r="F162"/>
  <c r="V162" s="1"/>
  <c r="N100"/>
  <c r="N105"/>
  <c r="N177"/>
  <c r="N15"/>
  <c r="N28"/>
  <c r="N36"/>
  <c r="N47"/>
  <c r="N70"/>
  <c r="N81"/>
  <c r="N85"/>
  <c r="N92"/>
  <c r="N117"/>
  <c r="N126"/>
  <c r="N155"/>
  <c r="N171"/>
  <c r="N40"/>
  <c r="N44"/>
  <c r="N74"/>
  <c r="N88"/>
  <c r="N108"/>
  <c r="N122"/>
  <c r="N133"/>
  <c r="N146"/>
  <c r="N158"/>
  <c r="N162"/>
  <c r="V100"/>
  <c r="F105"/>
  <c r="V105" s="1"/>
  <c r="F81"/>
  <c r="V81" s="1"/>
  <c r="F92"/>
  <c r="V92" s="1"/>
  <c r="F117"/>
  <c r="V117" s="1"/>
  <c r="V158"/>
  <c r="F177"/>
  <c r="V177" s="1"/>
  <c r="F44"/>
  <c r="V44" s="1"/>
  <c r="F108"/>
  <c r="V108" s="1"/>
  <c r="F155"/>
  <c r="F126"/>
  <c r="V126" s="1"/>
  <c r="F70"/>
  <c r="V70" s="1"/>
  <c r="F146"/>
  <c r="V146" s="1"/>
  <c r="P116"/>
  <c r="T116"/>
  <c r="H116"/>
  <c r="S116"/>
  <c r="O116"/>
  <c r="G36"/>
  <c r="G35" s="1"/>
  <c r="F28"/>
  <c r="V28" s="1"/>
  <c r="H40"/>
  <c r="F40" s="1"/>
  <c r="V40" s="1"/>
  <c r="F85"/>
  <c r="V85" s="1"/>
  <c r="F88"/>
  <c r="V88" s="1"/>
  <c r="H170"/>
  <c r="F74"/>
  <c r="V74" s="1"/>
  <c r="V104" l="1"/>
  <c r="V15"/>
  <c r="F154"/>
  <c r="N154"/>
  <c r="H35"/>
  <c r="V155"/>
  <c r="F36"/>
  <c r="V36" s="1"/>
  <c r="N104"/>
  <c r="R91"/>
  <c r="R154"/>
  <c r="R13"/>
  <c r="R176"/>
  <c r="R104"/>
  <c r="R58"/>
  <c r="N91"/>
  <c r="N84"/>
  <c r="N13"/>
  <c r="R84"/>
  <c r="R116"/>
  <c r="N176"/>
  <c r="N132"/>
  <c r="R35"/>
  <c r="N116"/>
  <c r="F91"/>
  <c r="V96"/>
  <c r="N35"/>
  <c r="N170"/>
  <c r="N58"/>
  <c r="F59"/>
  <c r="V59" s="1"/>
  <c r="F133"/>
  <c r="V133" s="1"/>
  <c r="F170"/>
  <c r="V47"/>
  <c r="F176"/>
  <c r="G116"/>
  <c r="F116" s="1"/>
  <c r="F122"/>
  <c r="V122" s="1"/>
  <c r="F104"/>
  <c r="F171"/>
  <c r="V171" s="1"/>
  <c r="P12"/>
  <c r="O12"/>
  <c r="F84"/>
  <c r="V84" s="1"/>
  <c r="N12" l="1"/>
  <c r="E15" i="2"/>
  <c r="C15"/>
  <c r="K15" s="1"/>
  <c r="V170" i="1"/>
  <c r="E17" i="2" s="1"/>
  <c r="C17"/>
  <c r="K17" s="1"/>
  <c r="V58" i="1"/>
  <c r="E11" i="2" s="1"/>
  <c r="C11"/>
  <c r="K11" s="1"/>
  <c r="V176" i="1"/>
  <c r="E16" i="2" s="1"/>
  <c r="C16"/>
  <c r="K16" s="1"/>
  <c r="V132" i="1"/>
  <c r="E14" i="2" s="1"/>
  <c r="C14"/>
  <c r="K14" s="1"/>
  <c r="V91" i="1"/>
  <c r="E10" i="2" s="1"/>
  <c r="C10"/>
  <c r="K10" s="1"/>
  <c r="E12"/>
  <c r="C12"/>
  <c r="K12" s="1"/>
  <c r="V116" i="1"/>
  <c r="E7" i="2" s="1"/>
  <c r="C7"/>
  <c r="K7" s="1"/>
  <c r="V154" i="1"/>
  <c r="E13" i="2" s="1"/>
  <c r="C13"/>
  <c r="K13" s="1"/>
  <c r="F35" i="1"/>
  <c r="F13"/>
  <c r="H12"/>
  <c r="G12"/>
  <c r="F12" l="1"/>
  <c r="C6" i="2" s="1"/>
  <c r="K6" s="1"/>
  <c r="V35" i="1"/>
  <c r="E9" i="2" s="1"/>
  <c r="C9"/>
  <c r="K9" s="1"/>
  <c r="M7"/>
  <c r="O7"/>
  <c r="M10"/>
  <c r="O10"/>
  <c r="V13" i="1"/>
  <c r="E8" i="2" s="1"/>
  <c r="C8"/>
  <c r="K8" s="1"/>
  <c r="M14"/>
  <c r="O14"/>
  <c r="M11"/>
  <c r="O11"/>
  <c r="M15"/>
  <c r="O15"/>
  <c r="O13"/>
  <c r="M13"/>
  <c r="M12"/>
  <c r="O12"/>
  <c r="M16"/>
  <c r="O16"/>
  <c r="O17"/>
  <c r="M17"/>
  <c r="O9" l="1"/>
  <c r="M9"/>
  <c r="M6"/>
  <c r="O6"/>
  <c r="M8"/>
  <c r="O8"/>
  <c r="V12" i="1"/>
  <c r="E6" i="2" s="1"/>
  <c r="S132" i="1"/>
  <c r="S12" l="1"/>
  <c r="R151"/>
  <c r="U132"/>
  <c r="U12" s="1"/>
  <c r="T132"/>
  <c r="T12" s="1"/>
  <c r="R12" l="1"/>
  <c r="R132"/>
</calcChain>
</file>

<file path=xl/sharedStrings.xml><?xml version="1.0" encoding="utf-8"?>
<sst xmlns="http://schemas.openxmlformats.org/spreadsheetml/2006/main" count="697" uniqueCount="327">
  <si>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</si>
  <si>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</si>
  <si>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</si>
  <si>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</si>
  <si>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</si>
  <si>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</si>
  <si>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</si>
  <si>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</si>
  <si>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</si>
  <si>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</si>
  <si>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</si>
  <si>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</si>
  <si>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</si>
  <si>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</si>
  <si>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</si>
  <si>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</si>
  <si>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</si>
  <si>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</si>
  <si>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</si>
  <si>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</si>
  <si>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</si>
  <si>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</si>
  <si>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</si>
  <si>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</si>
  <si>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</si>
  <si>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</si>
  <si>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</si>
  <si>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</si>
  <si>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</si>
  <si>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</si>
  <si>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</si>
  <si>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</si>
  <si>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</si>
  <si>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</si>
  <si>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</si>
  <si>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</si>
  <si>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</si>
  <si>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</si>
  <si>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</si>
  <si>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</si>
  <si>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</si>
  <si>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</si>
  <si>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</si>
  <si>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</si>
  <si>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</si>
  <si>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</si>
  <si>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</si>
  <si>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</si>
  <si>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</si>
  <si>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</si>
  <si>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</si>
  <si>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</si>
  <si>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</si>
  <si>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</si>
  <si>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</si>
  <si>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</si>
  <si>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</si>
  <si>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</si>
  <si>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</si>
  <si>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</si>
  <si>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</si>
  <si>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</si>
  <si>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</si>
  <si>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</si>
  <si>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</si>
  <si>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</si>
  <si>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</si>
  <si>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</si>
  <si>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</si>
  <si>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</si>
  <si>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</si>
  <si>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</si>
  <si>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Национальный проект "Безопасные и качественные автомобильные дороги"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</si>
  <si>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</si>
  <si>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</si>
  <si>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</si>
  <si>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</si>
  <si>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</si>
  <si>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</si>
  <si>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</si>
  <si>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</si>
  <si>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</si>
  <si>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</si>
  <si>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</si>
  <si>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</si>
  <si>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</si>
  <si>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</si>
  <si>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</si>
  <si>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</si>
  <si>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</si>
  <si>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</si>
  <si>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</si>
  <si>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</si>
  <si>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</si>
  <si>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</si>
  <si>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</si>
  <si>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</si>
  <si>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</si>
  <si>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</si>
  <si>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</si>
  <si>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</si>
  <si>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</si>
  <si>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</si>
  <si>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</si>
  <si>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</si>
  <si>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</si>
  <si>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</si>
  <si>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</si>
  <si>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</si>
  <si>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</si>
  <si>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</si>
  <si>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</si>
  <si>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</si>
  <si>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</si>
  <si>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</si>
  <si>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</si>
  <si>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</si>
  <si>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</si>
  <si>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</si>
  <si>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</si>
  <si>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</si>
  <si>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</si>
  <si>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</si>
  <si>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</si>
  <si>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</si>
  <si>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</si>
  <si>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</si>
  <si>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</si>
  <si>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</si>
  <si>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</si>
  <si>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</si>
  <si>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</si>
  <si>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</si>
  <si>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</si>
  <si>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</si>
  <si>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</si>
  <si>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</si>
  <si>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</si>
  <si>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</si>
  <si>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</si>
  <si>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</si>
  <si>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</si>
  <si>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</si>
  <si>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</si>
  <si>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</si>
  <si>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2021 год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</si>
  <si>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</si>
  <si>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</si>
  <si>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</si>
  <si>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</si>
  <si>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</si>
  <si>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</si>
  <si>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</si>
  <si>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</si>
  <si>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</si>
  <si>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</si>
  <si>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</si>
  <si>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</si>
  <si>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</si>
  <si>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</si>
  <si>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</si>
  <si>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</si>
  <si>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</si>
  <si>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</si>
  <si>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19WF501140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</si>
  <si>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</si>
  <si>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</si>
  <si>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20WD251170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</si>
  <si>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</si>
  <si>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</si>
  <si>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</si>
  <si>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</si>
  <si>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Департамент по управлению государственной собственностью Томской области</t>
  </si>
  <si>
    <t>06WI554800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</si>
  <si>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</si>
  <si>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</si>
  <si>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</si>
  <si>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Создание системы поддержки фермеров и развитие сельской кооперации</t>
  </si>
  <si>
    <t>11</t>
  </si>
  <si>
    <t>Плановые ассигнования</t>
  </si>
  <si>
    <t>На 01.08.2021</t>
  </si>
  <si>
    <t>исполнено</t>
  </si>
  <si>
    <t>На 20.08.2021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</si>
  <si>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</si>
  <si>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</si>
  <si>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</si>
  <si>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</si>
  <si>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</si>
  <si>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</si>
  <si>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</si>
  <si>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</si>
  <si>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</si>
  <si>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</si>
  <si>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</si>
  <si>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</si>
  <si>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</si>
  <si>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</si>
  <si>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</si>
  <si>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</si>
  <si>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</si>
  <si>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</si>
  <si>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</si>
  <si>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</si>
  <si>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</si>
  <si>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</si>
  <si>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815</t>
  </si>
  <si>
    <t>09WE141880</t>
  </si>
  <si>
    <t>816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</si>
  <si>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</si>
  <si>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</si>
  <si>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</si>
  <si>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</si>
  <si>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</si>
  <si>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</si>
  <si>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</si>
  <si>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</si>
  <si>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</si>
  <si>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</si>
  <si>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</si>
  <si>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</si>
  <si>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</si>
  <si>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</si>
  <si>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</si>
  <si>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</si>
  <si>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</si>
  <si>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</si>
  <si>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</si>
  <si>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</si>
  <si>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</si>
  <si>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</si>
  <si>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</si>
  <si>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</si>
  <si>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</si>
  <si>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</si>
  <si>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</si>
  <si>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</si>
  <si>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</si>
  <si>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</si>
  <si>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</si>
  <si>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</si>
  <si>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</si>
  <si>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</si>
  <si>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</si>
  <si>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</si>
  <si>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</si>
  <si>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</si>
  <si>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</si>
  <si>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</si>
  <si>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</si>
  <si>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</si>
  <si>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</si>
  <si>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</si>
  <si>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>* по данным сводной бюджетной росписи областного бюджета на 2023-2025 годы; лимиты бюджетных обязательств соответствуют плановым назначениям</t>
  </si>
  <si>
    <t xml:space="preserve">Приложение к письму </t>
  </si>
  <si>
    <t xml:space="preserve">Департамента финансов Томской области </t>
  </si>
  <si>
    <t>от     .09.2022 №50-02/18-</t>
  </si>
  <si>
    <t>05WP252980</t>
  </si>
  <si>
    <t>05WP253000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</si>
  <si>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временного трудоустройства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</si>
  <si>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общественных работ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</si>
  <si>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</si>
  <si>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</si>
  <si>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</si>
  <si>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</si>
  <si>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</si>
  <si>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</si>
  <si>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09WE153051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</si>
  <si>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</si>
  <si>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</si>
  <si>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</si>
  <si>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</si>
  <si>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</si>
  <si>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09WE405070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</si>
  <si>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</si>
  <si>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</si>
  <si>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</si>
  <si>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</si>
  <si>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</si>
  <si>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</si>
  <si>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</si>
  <si>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20WD605080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</si>
  <si>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</si>
  <si>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</si>
  <si>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</si>
  <si>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</si>
  <si>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</si>
  <si>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15WG141260</t>
  </si>
  <si>
    <t>18WR305040</t>
  </si>
  <si>
    <t>Разработка документов транспортного планирования Томской области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</si>
  <si>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</si>
  <si>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</si>
  <si>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</si>
  <si>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</si>
  <si>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</si>
  <si>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</si>
  <si>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</si>
  <si>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</si>
  <si>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</si>
  <si>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</si>
  <si>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03WI55527Б</t>
  </si>
  <si>
    <t>Субсидия автономной некоммерческой организации "Центр инжиниринга и инноваций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</si>
  <si>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</si>
  <si>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</si>
  <si>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</si>
  <si>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</si>
  <si>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</si>
  <si>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</si>
  <si>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</si>
  <si>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</si>
  <si>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</si>
  <si>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</si>
  <si>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</si>
  <si>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</si>
  <si>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</si>
  <si>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</si>
  <si>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</si>
  <si>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</si>
  <si>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Развитие инфраструктуры дорожного хозяйства</t>
  </si>
  <si>
    <t>18WR153890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</si>
  <si>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</si>
  <si>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</si>
  <si>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</si>
  <si>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</si>
  <si>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</si>
  <si>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09WE155201</t>
  </si>
  <si>
    <t>Создание новых мест в общеобразовательных организациях за счет средств областного бюджета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</si>
  <si>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01.02.2023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</si>
</sst>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2" fillId="0" borderId="4" xfId="0" applyFont="1" applyBorder="1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5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center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165" fontId="4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right" vertical="top" wrapText="1"/>
    </xf>
    <xf numFmtId="165" fontId="14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14" fillId="0" borderId="0" xfId="0" applyFont="1" applyAlignment="1">
      <alignment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12" fillId="3" borderId="13" xfId="0" applyNumberFormat="1" applyFont="1" applyFill="1" applyBorder="1" applyAlignment="1" applyProtection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10" fillId="0" borderId="4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4" fontId="2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11" fontId="8" fillId="0" borderId="4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/>
    <xf numFmtId="0" fontId="7" fillId="0" borderId="4" xfId="0" applyFont="1" applyFill="1" applyBorder="1" applyAlignment="1">
      <alignment horizontal="center" vertical="top" wrapText="1"/>
    </xf>
    <xf numFmtId="164" fontId="6" fillId="2" borderId="4" xfId="0" applyNumberFormat="1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142" Type="http://schemas.openxmlformats.org/officeDocument/2006/relationships/revisionLog" Target="revisionLog11.xml"/><Relationship Id="rId150" Type="http://schemas.openxmlformats.org/officeDocument/2006/relationships/revisionLog" Target="revisionLog12.xml"/><Relationship Id="rId138" Type="http://schemas.openxmlformats.org/officeDocument/2006/relationships/revisionLog" Target="revisionLog111.xml"/><Relationship Id="rId141" Type="http://schemas.openxmlformats.org/officeDocument/2006/relationships/revisionLog" Target="revisionLog121.xml"/><Relationship Id="rId146" Type="http://schemas.openxmlformats.org/officeDocument/2006/relationships/revisionLog" Target="revisionLog13.xml"/><Relationship Id="rId154" Type="http://schemas.openxmlformats.org/officeDocument/2006/relationships/revisionLog" Target="revisionLog1.xml"/><Relationship Id="rId140" Type="http://schemas.openxmlformats.org/officeDocument/2006/relationships/revisionLog" Target="revisionLog1211.xml"/><Relationship Id="rId145" Type="http://schemas.openxmlformats.org/officeDocument/2006/relationships/revisionLog" Target="revisionLog131.xml"/><Relationship Id="rId153" Type="http://schemas.openxmlformats.org/officeDocument/2006/relationships/revisionLog" Target="revisionLog14.xml"/><Relationship Id="rId144" Type="http://schemas.openxmlformats.org/officeDocument/2006/relationships/revisionLog" Target="revisionLog1311.xml"/><Relationship Id="rId149" Type="http://schemas.openxmlformats.org/officeDocument/2006/relationships/revisionLog" Target="revisionLog141.xml"/><Relationship Id="rId152" Type="http://schemas.openxmlformats.org/officeDocument/2006/relationships/revisionLog" Target="revisionLog15.xml"/><Relationship Id="rId143" Type="http://schemas.openxmlformats.org/officeDocument/2006/relationships/revisionLog" Target="revisionLog13111.xml"/><Relationship Id="rId148" Type="http://schemas.openxmlformats.org/officeDocument/2006/relationships/revisionLog" Target="revisionLog1411.xml"/><Relationship Id="rId151" Type="http://schemas.openxmlformats.org/officeDocument/2006/relationships/revisionLog" Target="revisionLog151.xml"/><Relationship Id="rId139" Type="http://schemas.openxmlformats.org/officeDocument/2006/relationships/revisionLog" Target="revisionLog12111.xml"/><Relationship Id="rId147" Type="http://schemas.openxmlformats.org/officeDocument/2006/relationships/revisionLog" Target="revisionLog14111.xml"/></Relationships>
</file>

<file path=xl/revisions/revisionHeaders.xml><?xml version="1.0" encoding="utf-8"?>
<headers xmlns="http://schemas.openxmlformats.org/spreadsheetml/2006/main" xmlns:r="http://schemas.openxmlformats.org/officeDocument/2006/relationships" guid="{DEAC1866-E288-4109-8E8E-5099718DF172}" diskRevisions="1" revisionId="3413" version="18">
  <header guid="{47791265-13C4-4019-88E5-A188EF8DA801}" dateTime="2023-01-18T17:31:33" maxSheetId="3" userName="gmp" r:id="rId138">
    <sheetIdMap count="2">
      <sheetId val="1"/>
      <sheetId val="2"/>
    </sheetIdMap>
  </header>
  <header guid="{1DDBBDF7-489B-4C8C-8B53-0D4D4D0F0DEC}" dateTime="2023-01-18T17:43:07" maxSheetId="3" userName="pvn" r:id="rId139" minRId="3134">
    <sheetIdMap count="2">
      <sheetId val="1"/>
      <sheetId val="2"/>
    </sheetIdMap>
  </header>
  <header guid="{834A92E9-9853-42F1-807F-DBC3222163C1}" dateTime="2023-01-18T17:43:58" maxSheetId="3" userName="pvn" r:id="rId140">
    <sheetIdMap count="2">
      <sheetId val="1"/>
      <sheetId val="2"/>
    </sheetIdMap>
  </header>
  <header guid="{7E00224A-9A7B-4D41-A1D2-75899ADF40A7}" dateTime="2023-01-25T09:54:00" maxSheetId="3" userName="pvn" r:id="rId141">
    <sheetIdMap count="2">
      <sheetId val="1"/>
      <sheetId val="2"/>
    </sheetIdMap>
  </header>
  <header guid="{7911AB7F-CC84-42B9-827C-E0B3F740E470}" dateTime="2023-01-27T16:23:29" maxSheetId="3" userName="pvn" r:id="rId142" minRId="3150" maxRId="3248">
    <sheetIdMap count="2">
      <sheetId val="1"/>
      <sheetId val="2"/>
    </sheetIdMap>
  </header>
  <header guid="{E271F594-9C88-416D-B2CD-A5E551D51303}" dateTime="2023-01-27T16:26:45" maxSheetId="3" userName="pvn" r:id="rId143" minRId="3254" maxRId="3256">
    <sheetIdMap count="2">
      <sheetId val="1"/>
      <sheetId val="2"/>
    </sheetIdMap>
  </header>
  <header guid="{DE192EB4-CC04-4C10-8F53-10906EB54869}" dateTime="2023-01-27T16:27:32" maxSheetId="3" userName="pvn" r:id="rId144">
    <sheetIdMap count="2">
      <sheetId val="1"/>
      <sheetId val="2"/>
    </sheetIdMap>
  </header>
  <header guid="{F881DC78-25AD-4689-99C5-32840096F3DA}" dateTime="2023-01-27T16:27:44" maxSheetId="3" userName="pvn" r:id="rId145">
    <sheetIdMap count="2">
      <sheetId val="1"/>
      <sheetId val="2"/>
    </sheetIdMap>
  </header>
  <header guid="{53419E0C-83D5-4D60-97A4-11DC2B2D00C1}" dateTime="2023-01-27T16:28:28" maxSheetId="3" userName="pvn" r:id="rId146">
    <sheetIdMap count="2">
      <sheetId val="1"/>
      <sheetId val="2"/>
    </sheetIdMap>
  </header>
  <header guid="{BC181333-A01E-436B-B525-639422FBC132}" dateTime="2023-01-31T18:35:28" maxSheetId="3" userName="pvn" r:id="rId147" minRId="3277" maxRId="3339">
    <sheetIdMap count="2">
      <sheetId val="1"/>
      <sheetId val="2"/>
    </sheetIdMap>
  </header>
  <header guid="{00F40784-9A32-4456-940F-17A565A00F87}" dateTime="2023-01-31T18:50:34" maxSheetId="3" userName="pvn" r:id="rId148" minRId="3345" maxRId="3348">
    <sheetIdMap count="2">
      <sheetId val="1"/>
      <sheetId val="2"/>
    </sheetIdMap>
  </header>
  <header guid="{2080BF55-174D-41B9-9F10-E57F5E06A2CF}" dateTime="2023-02-01T09:25:50" maxSheetId="3" userName="pvn" r:id="rId149" minRId="3354">
    <sheetIdMap count="2">
      <sheetId val="1"/>
      <sheetId val="2"/>
    </sheetIdMap>
  </header>
  <header guid="{76028DB0-CAC8-426F-A832-C53D03FC8CB5}" dateTime="2023-02-01T09:54:37" maxSheetId="3" userName="pvn" r:id="rId150" minRId="3360" maxRId="3368">
    <sheetIdMap count="2">
      <sheetId val="1"/>
      <sheetId val="2"/>
    </sheetIdMap>
  </header>
  <header guid="{93BEA56B-F2E5-441C-81CB-A39B7F560A3C}" dateTime="2023-02-01T10:07:21" maxSheetId="3" userName="pvn" r:id="rId151">
    <sheetIdMap count="2">
      <sheetId val="1"/>
      <sheetId val="2"/>
    </sheetIdMap>
  </header>
  <header guid="{595C3E84-6A0B-469C-A323-2BDA1D585D7F}" dateTime="2023-02-01T10:10:36" maxSheetId="3" userName="pvn" r:id="rId152">
    <sheetIdMap count="2">
      <sheetId val="1"/>
      <sheetId val="2"/>
    </sheetIdMap>
  </header>
  <header guid="{6439A05A-CA7C-41B2-96EA-AE05FE7381FA}" dateTime="2023-02-02T11:14:37" maxSheetId="3" userName="pvn" r:id="rId153" minRId="3384" maxRId="3403">
    <sheetIdMap count="2">
      <sheetId val="1"/>
      <sheetId val="2"/>
    </sheetIdMap>
  </header>
  <header guid="{DEAC1866-E288-4109-8E8E-5099718DF172}" dateTime="2023-02-02T11:17:57" maxSheetId="3" userName="pvn" r:id="rId154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fmt sheetId="1" sqref="R1:R1048576">
    <dxf>
      <fill>
        <patternFill>
          <bgColor rgb="FFFFFF00"/>
        </patternFill>
      </fill>
    </dxf>
  </rfmt>
  <rfmt sheetId="1" sqref="N1:N1048576">
    <dxf>
      <fill>
        <patternFill>
          <bgColor rgb="FFFFFF00"/>
        </patternFill>
      </fill>
    </dxf>
  </rfmt>
  <rfmt sheetId="1" sqref="J1:J1048576">
    <dxf>
      <fill>
        <patternFill>
          <bgColor rgb="FFFFFF00"/>
        </patternFill>
      </fill>
    </dxf>
  </rfmt>
  <rfmt sheetId="1" sqref="F1:F1048576">
    <dxf>
      <fill>
        <patternFill>
          <bgColor rgb="FFFFFF00"/>
        </patternFill>
      </fill>
    </dxf>
  </rfmt>
  <rcc rId="3150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16.01.2023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25.01.2023</t>
      </is>
    </nc>
  </rcc>
  <rfmt sheetId="1" sqref="F1:F1048576">
    <dxf>
      <fill>
        <patternFill patternType="none">
          <bgColor auto="1"/>
        </patternFill>
      </fill>
    </dxf>
  </rfmt>
  <rfmt sheetId="1" sqref="J1:J1048576">
    <dxf>
      <fill>
        <patternFill patternType="none">
          <bgColor auto="1"/>
        </patternFill>
      </fill>
    </dxf>
  </rfmt>
  <rfmt sheetId="1" sqref="N1:N1048576">
    <dxf>
      <fill>
        <patternFill patternType="none">
          <bgColor auto="1"/>
        </patternFill>
      </fill>
    </dxf>
  </rfmt>
  <rfmt sheetId="1" sqref="R1:R1048576">
    <dxf>
      <fill>
        <patternFill patternType="none">
          <bgColor auto="1"/>
        </patternFill>
      </fill>
    </dxf>
  </rfmt>
  <rfmt sheetId="1" sqref="U1:U1048576">
    <dxf>
      <fill>
        <patternFill>
          <bgColor rgb="FFFFFF00"/>
        </patternFill>
      </fill>
    </dxf>
  </rfmt>
  <rfmt sheetId="1" sqref="Q1:Q1048576">
    <dxf>
      <fill>
        <patternFill>
          <bgColor rgb="FFFFFF00"/>
        </patternFill>
      </fill>
    </dxf>
  </rfmt>
  <rfmt sheetId="1" sqref="M1:M1048576">
    <dxf>
      <fill>
        <patternFill>
          <bgColor rgb="FFFFFF00"/>
        </patternFill>
      </fill>
    </dxf>
  </rfmt>
  <rfmt sheetId="1" sqref="I1:I1048576">
    <dxf>
      <fill>
        <patternFill>
          <bgColor rgb="FFFFFF00"/>
        </patternFill>
      </fill>
    </dxf>
  </rfmt>
  <rcc rId="3151" sId="1" numFmtId="4">
    <nc r="I22">
      <v>1323</v>
    </nc>
  </rcc>
  <rcc rId="3152" sId="1" numFmtId="4">
    <nc r="Q22">
      <v>799</v>
    </nc>
  </rcc>
  <rcc rId="3153" sId="1" numFmtId="4">
    <nc r="U22">
      <v>539</v>
    </nc>
  </rcc>
  <rcc rId="3154" sId="1" numFmtId="4">
    <nc r="I23">
      <v>622.6</v>
    </nc>
  </rcc>
  <rcc rId="3155" sId="1" numFmtId="4">
    <nc r="Q23">
      <v>630.6</v>
    </nc>
  </rcc>
  <rcc rId="3156" sId="1" numFmtId="4">
    <nc r="U23">
      <v>267.2</v>
    </nc>
  </rcc>
  <rcc rId="3157" sId="1" numFmtId="4">
    <nc r="I24">
      <v>12098.5</v>
    </nc>
  </rcc>
  <rcc rId="3158" sId="1" numFmtId="4">
    <nc r="M24">
      <v>1152.9000000000001</v>
    </nc>
  </rcc>
  <rcc rId="3159" sId="1" numFmtId="4">
    <nc r="Q24">
      <v>9878.2000000000007</v>
    </nc>
  </rcc>
  <rcc rId="3160" sId="1" numFmtId="4">
    <nc r="U24">
      <v>6592.1</v>
    </nc>
  </rcc>
  <rcc rId="3161" sId="1" numFmtId="4">
    <nc r="I25">
      <v>238.3</v>
    </nc>
  </rcc>
  <rcc rId="3162" sId="1" numFmtId="4">
    <nc r="Q25">
      <v>254.2</v>
    </nc>
  </rcc>
  <rcc rId="3163" sId="1" numFmtId="4">
    <nc r="U25">
      <v>85.3</v>
    </nc>
  </rcc>
  <rcc rId="3164" sId="1" numFmtId="4">
    <nc r="I26">
      <v>197</v>
    </nc>
  </rcc>
  <rcc rId="3165" sId="1" numFmtId="4">
    <nc r="I61">
      <v>50000</v>
    </nc>
  </rcc>
  <rcc rId="3166" sId="1" numFmtId="4">
    <nc r="I63">
      <v>13000</v>
    </nc>
  </rcc>
  <rcc rId="3167" sId="1" numFmtId="4">
    <nc r="I65">
      <v>136.19999999999999</v>
    </nc>
  </rcc>
  <rcc rId="3168" sId="1" numFmtId="4">
    <nc r="Q65">
      <v>1378.9</v>
    </nc>
  </rcc>
  <rcc rId="3169" sId="1" numFmtId="4">
    <nc r="I66">
      <v>270.3</v>
    </nc>
  </rcc>
  <rcc rId="3170" sId="1" numFmtId="4">
    <nc r="I67">
      <v>4500</v>
    </nc>
  </rcc>
  <rcc rId="3171" sId="1" numFmtId="4">
    <nc r="I137">
      <v>1134.0999999999999</v>
    </nc>
  </rcc>
  <rcc rId="3172" sId="1" numFmtId="4">
    <nc r="I142">
      <v>2535.8000000000002</v>
    </nc>
  </rcc>
  <rcc rId="3173" sId="1" numFmtId="4">
    <nc r="I149">
      <v>41.7</v>
    </nc>
  </rcc>
  <rcc rId="3174" sId="1" numFmtId="4">
    <nc r="Q149">
      <v>41.7</v>
    </nc>
  </rcc>
  <rcc rId="3175" sId="1" numFmtId="4">
    <nc r="U149">
      <v>41.7</v>
    </nc>
  </rcc>
  <rcc rId="3176" sId="1" numFmtId="4">
    <nc r="I94">
      <v>15817.8</v>
    </nc>
  </rcc>
  <rcc rId="3177" sId="1" numFmtId="4">
    <nc r="Q94">
      <v>6365.5</v>
    </nc>
  </rcc>
  <rcc rId="3178" sId="1" numFmtId="4">
    <nc r="U94">
      <v>5636.7</v>
    </nc>
  </rcc>
  <rcc rId="3179" sId="1" odxf="1" dxf="1">
    <nc r="I90">
      <f>I91+I95+I99</f>
    </nc>
    <odxf>
      <fill>
        <patternFill>
          <bgColor rgb="FFFFFF00"/>
        </patternFill>
      </fill>
    </odxf>
    <ndxf>
      <fill>
        <patternFill>
          <bgColor theme="6" tint="0.59999389629810485"/>
        </patternFill>
      </fill>
    </ndxf>
  </rcc>
  <rcc rId="3180" sId="1" numFmtId="4">
    <oc r="I95">
      <f>SUM(I97:I98)</f>
    </oc>
    <nc r="I95">
      <v>92983.4</v>
    </nc>
  </rcc>
  <rfmt sheetId="1" sqref="I95">
    <dxf>
      <fill>
        <patternFill>
          <bgColor rgb="FFFFC000"/>
        </patternFill>
      </fill>
    </dxf>
  </rfmt>
  <rcc rId="3181" sId="1" numFmtId="4">
    <nc r="I102">
      <v>5000</v>
    </nc>
  </rcc>
  <rcc rId="3182" sId="1" numFmtId="4">
    <nc r="I119">
      <v>380692.3</v>
    </nc>
  </rcc>
  <rcc rId="3183" sId="1" numFmtId="4">
    <nc r="Q119">
      <v>273000</v>
    </nc>
  </rcc>
  <rcc rId="3184" sId="1" numFmtId="4">
    <nc r="U119">
      <v>273000</v>
    </nc>
  </rcc>
  <rcc rId="3185" sId="1" numFmtId="4">
    <nc r="I120">
      <v>253.2</v>
    </nc>
  </rcc>
  <rcc rId="3186" sId="1" numFmtId="4">
    <nc r="I110">
      <v>4070</v>
    </nc>
  </rcc>
  <rcc rId="3187" sId="1" numFmtId="4">
    <nc r="Q110">
      <v>3575.4</v>
    </nc>
  </rcc>
  <rcc rId="3188" sId="1">
    <oc r="J13">
      <f>K13+L13+M13</f>
    </oc>
    <nc r="J13">
      <f>K13+L13+M13</f>
    </nc>
  </rcc>
  <rcc rId="3189" sId="1">
    <oc r="J99">
      <f>K99+L99+M99</f>
    </oc>
    <nc r="J99">
      <f>K99+L99+M99</f>
    </nc>
  </rcc>
  <rcc rId="3190" sId="1">
    <oc r="I103">
      <f>+I104+I107+I111</f>
    </oc>
    <nc r="I103">
      <f>I104+I107+I111</f>
    </nc>
  </rcc>
  <rcc rId="3191" sId="1">
    <oc r="I111">
      <f>I114+I113</f>
    </oc>
    <nc r="I111">
      <f>I114+I113</f>
    </nc>
  </rcc>
  <rcc rId="3192" sId="1">
    <nc r="J111">
      <f>K111+L111+M111</f>
    </nc>
  </rcc>
  <rcc rId="3193" sId="1">
    <nc r="J109">
      <f>K109+L109+M109</f>
    </nc>
  </rcc>
  <rcc rId="3194" sId="1">
    <nc r="J113">
      <f>K113+L113+M113</f>
    </nc>
  </rcc>
  <rcc rId="3195" sId="1">
    <nc r="J114">
      <f>K114+L114+M114</f>
    </nc>
  </rcc>
  <rcc rId="3196" sId="1">
    <oc r="K107">
      <f>K110</f>
    </oc>
    <nc r="K107">
      <f>K110+K109</f>
    </nc>
  </rcc>
  <rcc rId="3197" sId="1">
    <oc r="L107">
      <f>L110</f>
    </oc>
    <nc r="L107">
      <f>L110+L109</f>
    </nc>
  </rcc>
  <rcc rId="3198" sId="1">
    <nc r="K111">
      <f>K113+K114</f>
    </nc>
  </rcc>
  <rcc rId="3199" sId="1">
    <nc r="L111">
      <f>L113+L114</f>
    </nc>
  </rcc>
  <rcc rId="3200" sId="1" odxf="1" dxf="1">
    <nc r="M111">
      <f>M113+M114</f>
    </nc>
    <odxf>
      <fill>
        <patternFill>
          <bgColor rgb="FFFFFF00"/>
        </patternFill>
      </fill>
    </odxf>
    <ndxf>
      <fill>
        <patternFill>
          <bgColor theme="0"/>
        </patternFill>
      </fill>
    </ndxf>
  </rcc>
  <rcc rId="3201" sId="1">
    <oc r="J103">
      <f>K103+L103+M103</f>
    </oc>
    <nc r="J103">
      <f>K103+L103+M103</f>
    </nc>
  </rcc>
  <rcc rId="3202" sId="1">
    <oc r="K103">
      <f>#REF!+K104+K107</f>
    </oc>
    <nc r="K103">
      <f>K104+K107+K111</f>
    </nc>
  </rcc>
  <rcc rId="3203" sId="1">
    <oc r="L103">
      <f>#REF!+L104+L107</f>
    </oc>
    <nc r="L103">
      <f>L104+L107+L111</f>
    </nc>
  </rcc>
  <rcc rId="3204" sId="1" odxf="1" dxf="1">
    <oc r="M103">
      <f>#REF!+M104+M107</f>
    </oc>
    <nc r="M103">
      <f>M104+M107+M111</f>
    </nc>
    <odxf>
      <fill>
        <patternFill>
          <bgColor rgb="FFFFFF00"/>
        </patternFill>
      </fill>
    </odxf>
    <ndxf>
      <fill>
        <patternFill>
          <bgColor theme="6" tint="0.59999389629810485"/>
        </patternFill>
      </fill>
    </ndxf>
  </rcc>
  <rcc rId="3205" sId="1">
    <oc r="F101">
      <f>G101+H101+I101</f>
    </oc>
    <nc r="F101">
      <f>G101+H101+I101</f>
    </nc>
  </rcc>
  <rcc rId="3206" sId="1">
    <oc r="J101">
      <f>K101+L101+M101</f>
    </oc>
    <nc r="J101">
      <f>K101+L101+M101</f>
    </nc>
  </rcc>
  <rcc rId="3207" sId="1">
    <nc r="J102">
      <f>K102+L102+M102</f>
    </nc>
  </rcc>
  <rcc rId="3208" sId="1">
    <oc r="K99">
      <f>K101</f>
    </oc>
    <nc r="K99">
      <f>K101+K102</f>
    </nc>
  </rcc>
  <rcc rId="3209" sId="1">
    <oc r="J35">
      <f>K35+L35+M35</f>
    </oc>
    <nc r="J35">
      <f>K35+L35+M35</f>
    </nc>
  </rcc>
  <rcc rId="3210" sId="1">
    <oc r="K36">
      <f>SUM(K38:K39)</f>
    </oc>
    <nc r="K36">
      <f>SUM(K38:K39)</f>
    </nc>
  </rcc>
  <rcc rId="3211" sId="1" numFmtId="4">
    <oc r="K101">
      <f>#REF!</f>
    </oc>
    <nc r="K101">
      <v>0</v>
    </nc>
  </rcc>
  <rcc rId="3212" sId="1" numFmtId="4">
    <oc r="L101">
      <f>#REF!</f>
    </oc>
    <nc r="L101">
      <v>0</v>
    </nc>
  </rcc>
  <rcc rId="3213" sId="1" numFmtId="4">
    <oc r="M101">
      <f>#REF!</f>
    </oc>
    <nc r="M101">
      <v>0</v>
    </nc>
  </rcc>
  <rfmt sheetId="1" sqref="D95">
    <dxf>
      <fill>
        <patternFill>
          <bgColor rgb="FFFFC000"/>
        </patternFill>
      </fill>
    </dxf>
  </rfmt>
  <rfmt sheetId="1" sqref="I1:I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Q1:Q1048576">
    <dxf>
      <fill>
        <patternFill patternType="none">
          <bgColor auto="1"/>
        </patternFill>
      </fill>
    </dxf>
  </rfmt>
  <rfmt sheetId="1" sqref="U1:U1048576">
    <dxf>
      <fill>
        <patternFill patternType="none">
          <bgColor auto="1"/>
        </patternFill>
      </fill>
    </dxf>
  </rfmt>
  <rfmt sheetId="1" sqref="B95">
    <dxf>
      <fill>
        <patternFill>
          <bgColor theme="9" tint="0.59999389629810485"/>
        </patternFill>
      </fill>
    </dxf>
  </rfmt>
  <rfmt sheetId="1" sqref="D95">
    <dxf>
      <fill>
        <patternFill patternType="none">
          <bgColor auto="1"/>
        </patternFill>
      </fill>
    </dxf>
  </rfmt>
  <rfmt sheetId="1" sqref="I95">
    <dxf>
      <fill>
        <patternFill patternType="solid">
          <bgColor theme="9" tint="0.79998168889431442"/>
        </patternFill>
      </fill>
    </dxf>
  </rfmt>
  <rfmt sheetId="1" sqref="B95">
    <dxf>
      <fill>
        <patternFill patternType="none">
          <bgColor auto="1"/>
        </patternFill>
      </fill>
    </dxf>
  </rfmt>
  <rcc rId="3214" sId="1">
    <oc r="F58">
      <f>G58+H58+I58</f>
    </oc>
    <nc r="F58">
      <f>G58+H58+I58</f>
    </nc>
  </rcc>
  <rcc rId="3215" sId="1">
    <oc r="J58">
      <f>K58+L58+M58</f>
    </oc>
    <nc r="J58">
      <f>K58+L58+M58</f>
    </nc>
  </rcc>
  <rcc rId="3216" sId="1">
    <oc r="K58">
      <f>K59+K69+K73+K80+#REF!</f>
    </oc>
    <nc r="K58">
      <f>K59+K69+K73+K80</f>
    </nc>
  </rcc>
  <rcc rId="3217" sId="1">
    <oc r="L58">
      <f>L59+L69+L73+L80+#REF!</f>
    </oc>
    <nc r="L58">
      <f>L59+L69+L73+L80</f>
    </nc>
  </rcc>
  <rcc rId="3218" sId="1" odxf="1" dxf="1">
    <oc r="M58">
      <f>M59+M69+M73+M80+#REF!</f>
    </oc>
    <nc r="M58">
      <f>M59+M69+M73+M80</f>
    </nc>
    <odxf>
      <fill>
        <patternFill patternType="none">
          <bgColor indexed="65"/>
        </patternFill>
      </fill>
    </odxf>
    <ndxf>
      <fill>
        <patternFill patternType="solid">
          <bgColor theme="6" tint="0.59999389629810485"/>
        </patternFill>
      </fill>
    </ndxf>
  </rcc>
  <rcc rId="3219" sId="1">
    <oc r="I13">
      <f>I15+I28+I32+I20</f>
    </oc>
    <nc r="I13">
      <f>I15+I28+I32+I20</f>
    </nc>
  </rcc>
  <rcc rId="3220" sId="1">
    <oc r="K13">
      <f>#REF!+K15+#REF!+K28</f>
    </oc>
    <nc r="K13">
      <f>K15+K20+K28+K32</f>
    </nc>
  </rcc>
  <rcc rId="3221" sId="1">
    <oc r="L13">
      <f>#REF!+L15+#REF!+L28</f>
    </oc>
    <nc r="L13">
      <f>L15+L20+L28+L32</f>
    </nc>
  </rcc>
  <rcc rId="3222" sId="1" odxf="1" dxf="1">
    <oc r="M13">
      <f>#REF!+M15+#REF!+M28</f>
    </oc>
    <nc r="M13">
      <f>M15+M20+M28+M32</f>
    </nc>
    <odxf>
      <fill>
        <patternFill patternType="none">
          <bgColor indexed="65"/>
        </patternFill>
      </fill>
    </odxf>
    <ndxf>
      <fill>
        <patternFill patternType="solid">
          <bgColor theme="6" tint="0.59999389629810485"/>
        </patternFill>
      </fill>
    </ndxf>
  </rcc>
  <rcc rId="3223" sId="1">
    <oc r="K15">
      <f>SUM(K22:K27)</f>
    </oc>
    <nc r="K15">
      <f>SUM(K22:K27)</f>
    </nc>
  </rcc>
  <rcc rId="3224" sId="1">
    <oc r="J15">
      <f>K15+L15+M15</f>
    </oc>
    <nc r="J15">
      <f>K15+L15+M15</f>
    </nc>
  </rcc>
  <rcc rId="3225" sId="1">
    <oc r="F17">
      <f>G17+H17+I17</f>
    </oc>
    <nc r="F17">
      <f>G17+H17+I17</f>
    </nc>
  </rcc>
  <rcc rId="3226" sId="1">
    <nc r="J17">
      <f>K17+L17+M17</f>
    </nc>
  </rcc>
  <rcc rId="3227" sId="1">
    <nc r="J18">
      <f>K18+L18+M18</f>
    </nc>
  </rcc>
  <rcc rId="3228" sId="1">
    <nc r="J19">
      <f>K19+L19+M19</f>
    </nc>
  </rcc>
  <rcc rId="3229" sId="1">
    <nc r="J20">
      <f>K20+L20+M20</f>
    </nc>
  </rcc>
  <rcc rId="3230" sId="1">
    <nc r="K20">
      <f>K22+K23+K24+K25+K26+K27</f>
    </nc>
  </rcc>
  <rcc rId="3231" sId="1">
    <nc r="L20">
      <f>L22+L23+L24+L25+L26+L27</f>
    </nc>
  </rcc>
  <rcc rId="3232" sId="1" odxf="1" dxf="1">
    <nc r="M20">
      <f>M22+M23+M24+M25+M26+M27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c rId="3233" sId="1">
    <nc r="J22">
      <f>K22+L22+M22</f>
    </nc>
  </rcc>
  <rcc rId="3234" sId="1">
    <nc r="J23">
      <f>K23+L23+M23</f>
    </nc>
  </rcc>
  <rcc rId="3235" sId="1">
    <nc r="J24">
      <f>K24+L24+M24</f>
    </nc>
  </rcc>
  <rcc rId="3236" sId="1">
    <nc r="J25">
      <f>K25+L25+M25</f>
    </nc>
  </rcc>
  <rcc rId="3237" sId="1">
    <nc r="J26">
      <f>K26+L26+M26</f>
    </nc>
  </rcc>
  <rcc rId="3238" sId="1">
    <nc r="J27">
      <f>K27+L27+M27</f>
    </nc>
  </rcc>
  <rcc rId="3239" sId="1">
    <oc r="K28">
      <f>SUM(K30:K31)</f>
    </oc>
    <nc r="K28">
      <f>SUM(K30:K31)</f>
    </nc>
  </rcc>
  <rcc rId="3240" sId="1">
    <oc r="J28">
      <f>K28+L28+M28</f>
    </oc>
    <nc r="J28">
      <f>K28+L28+M28</f>
    </nc>
  </rcc>
  <rcc rId="3241" sId="1">
    <nc r="J30">
      <f>K30+L30+M30</f>
    </nc>
  </rcc>
  <rcc rId="3242" sId="1">
    <nc r="J31">
      <f>K31+L31+M31</f>
    </nc>
  </rcc>
  <rcc rId="3243" sId="1">
    <nc r="J32">
      <f>K32+L32+M32</f>
    </nc>
  </rcc>
  <rcc rId="3244" sId="1">
    <nc r="J33">
      <f>K33+L33+M33</f>
    </nc>
  </rcc>
  <rcc rId="3245" sId="1">
    <nc r="J34">
      <f>K34+L34+M34</f>
    </nc>
  </rcc>
  <rcc rId="3246" sId="1">
    <nc r="K32">
      <f>K34</f>
    </nc>
  </rcc>
  <rcc rId="3247" sId="1">
    <nc r="L32">
      <f>L34</f>
    </nc>
  </rcc>
  <rcc rId="3248" sId="1" odxf="1" dxf="1">
    <nc r="M32">
      <f>M34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3360" sId="1" numFmtId="4">
    <nc r="L30">
      <v>48673.8</v>
    </nc>
  </rcc>
  <rcc rId="3361" sId="1" numFmtId="4">
    <oc r="H98">
      <v>2101223.7999999998</v>
    </oc>
    <nc r="H98">
      <v>3947280.79</v>
    </nc>
  </rcc>
  <rcc rId="3362" sId="1" numFmtId="4">
    <nc r="L119">
      <v>49286.42</v>
    </nc>
  </rcc>
  <rcc rId="3363" sId="1" numFmtId="4">
    <nc r="L121">
      <v>268772.77</v>
    </nc>
  </rcc>
  <rcc rId="3364" sId="1">
    <oc r="H117">
      <f>SUM(H119:H121)</f>
    </oc>
    <nc r="H117">
      <f>SUM(H119:H121)</f>
    </nc>
  </rcc>
  <rcc rId="3365" sId="1">
    <oc r="I117">
      <f>SUM(I119:I121)</f>
    </oc>
    <nc r="I117">
      <f>SUM(I119:I121)</f>
    </nc>
  </rcc>
  <rcc rId="3366" sId="1">
    <oc r="J117">
      <f>K117+L117+M117</f>
    </oc>
    <nc r="J117">
      <f>K117+L117+M117</f>
    </nc>
  </rcc>
  <rcc rId="3367" sId="1">
    <oc r="L117">
      <f>SUM(L120:L121)</f>
    </oc>
    <nc r="L117">
      <f>SUM(L119:L121)</f>
    </nc>
  </rcc>
  <rcc rId="3368" sId="1">
    <oc r="P117">
      <f>SUM(P119:P121)</f>
    </oc>
    <nc r="P117">
      <f>SUM(P119:P121)</f>
    </nc>
  </rcc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fmt sheetId="1" sqref="I1:I1048576">
    <dxf>
      <fill>
        <patternFill>
          <bgColor rgb="FFFFFF00"/>
        </patternFill>
      </fill>
    </dxf>
  </rfmt>
  <rfmt sheetId="1" sqref="M1:M1048576">
    <dxf>
      <fill>
        <patternFill>
          <bgColor rgb="FFFFFF00"/>
        </patternFill>
      </fill>
    </dxf>
  </rfmt>
  <rfmt sheetId="1" sqref="Q1:Q1048576">
    <dxf>
      <fill>
        <patternFill>
          <bgColor rgb="FFFFFF00"/>
        </patternFill>
      </fill>
    </dxf>
  </rfmt>
  <rfmt sheetId="1" sqref="U1:U1048576">
    <dxf>
      <fill>
        <patternFill>
          <bgColor rgb="FFFFFF00"/>
        </patternFill>
      </fill>
    </dxf>
  </rfmt>
  <rcc rId="3384" sId="1" numFmtId="4">
    <oc r="I22">
      <v>1323</v>
    </oc>
    <nc r="I22">
      <v>1373</v>
    </nc>
  </rcc>
  <rcc rId="3385" sId="1" numFmtId="4">
    <oc r="Q22">
      <v>799</v>
    </oc>
    <nc r="Q22">
      <v>849</v>
    </nc>
  </rcc>
  <rcc rId="3386" sId="1" numFmtId="4">
    <oc r="U22">
      <v>539</v>
    </oc>
    <nc r="U22">
      <v>589</v>
    </nc>
  </rcc>
  <rcc rId="3387" sId="1" numFmtId="4">
    <oc r="I23">
      <v>622.6</v>
    </oc>
    <nc r="I23">
      <v>841.2</v>
    </nc>
  </rcc>
  <rcc rId="3388" sId="1" numFmtId="4">
    <oc r="I24">
      <v>12098.5</v>
    </oc>
    <nc r="I24">
      <v>12298.5</v>
    </nc>
  </rcc>
  <rcc rId="3389" sId="1" numFmtId="4">
    <oc r="M24">
      <v>1152.9000000000001</v>
    </oc>
    <nc r="M24">
      <v>2041.4</v>
    </nc>
  </rcc>
  <rcc rId="3390" sId="1" numFmtId="4">
    <oc r="Q24">
      <v>9878.2000000000007</v>
    </oc>
    <nc r="Q24">
      <v>9878.2999999999993</v>
    </nc>
  </rcc>
  <rcc rId="3391" sId="1" numFmtId="4">
    <oc r="I25">
      <v>238.3</v>
    </oc>
    <nc r="I25">
      <v>254.5</v>
    </nc>
  </rcc>
  <rcc rId="3392" sId="1" numFmtId="4">
    <oc r="Q25">
      <v>254.2</v>
    </oc>
    <nc r="Q25">
      <v>273</v>
    </nc>
  </rcc>
  <rcc rId="3393" sId="1" numFmtId="4">
    <oc r="U25">
      <v>85.3</v>
    </oc>
    <nc r="U25">
      <v>10.1</v>
    </nc>
  </rcc>
  <rcc rId="3394" sId="1" numFmtId="4">
    <nc r="I137">
      <v>1787.7</v>
    </nc>
  </rcc>
  <rcc rId="3395" sId="1" numFmtId="4">
    <oc r="I95">
      <v>15817.8</v>
    </oc>
    <nc r="I95">
      <v>16685.3</v>
    </nc>
  </rcc>
  <rcc rId="3396" sId="1" numFmtId="4">
    <oc r="I103">
      <v>5000</v>
    </oc>
    <nc r="I103">
      <v>6716</v>
    </nc>
  </rcc>
  <rcc rId="3397" sId="1" numFmtId="4">
    <nc r="M120">
      <v>521</v>
    </nc>
  </rcc>
  <rcc rId="3398" sId="1" numFmtId="4">
    <nc r="I110">
      <v>8156.9</v>
    </nc>
  </rcc>
  <rcc rId="3399" sId="1" numFmtId="4">
    <oc r="U23">
      <v>267.2</v>
    </oc>
    <nc r="U23">
      <v>512.1</v>
    </nc>
  </rcc>
  <rcc rId="3400" sId="1" numFmtId="4">
    <oc r="Q23">
      <v>630.6</v>
    </oc>
    <nc r="Q23">
      <v>864.6</v>
    </nc>
  </rcc>
  <rfmt sheetId="1" sqref="U1:U1048576">
    <dxf>
      <fill>
        <patternFill patternType="none">
          <bgColor auto="1"/>
        </patternFill>
      </fill>
    </dxf>
  </rfmt>
  <rfmt sheetId="1" sqref="Q1:Q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I1:I1048576">
    <dxf>
      <fill>
        <patternFill patternType="none">
          <bgColor auto="1"/>
        </patternFill>
      </fill>
    </dxf>
  </rfmt>
  <rcc rId="3401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30.01.2023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01.02.2023</t>
      </is>
    </nc>
  </rcc>
  <rfmt sheetId="1" sqref="G1:G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S1:S1048576">
    <dxf>
      <fill>
        <patternFill>
          <bgColor rgb="FFFFFF00"/>
        </patternFill>
      </fill>
    </dxf>
  </rfmt>
  <rcc rId="3402" sId="1" numFmtId="4">
    <oc r="K83">
      <v>17.600000000000001</v>
    </oc>
    <nc r="K83">
      <v>18.3</v>
    </nc>
  </rcc>
  <rfmt sheetId="1" sqref="S1:S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P1:P1048576">
    <dxf>
      <fill>
        <patternFill>
          <bgColor rgb="FFFFFF00"/>
        </patternFill>
      </fill>
    </dxf>
  </rfmt>
  <rfmt sheetId="1" sqref="T1:T1048576">
    <dxf>
      <fill>
        <patternFill>
          <bgColor rgb="FFFFFF00"/>
        </patternFill>
      </fill>
    </dxf>
  </rfmt>
  <rcc rId="3403" sId="1" numFmtId="4">
    <oc r="L83">
      <v>569.52</v>
    </oc>
    <nc r="L83">
      <v>592.9</v>
    </nc>
  </rcc>
  <rfmt sheetId="1" sqref="Y12" start="0" length="0">
    <dxf>
      <numFmt numFmtId="164" formatCode="#,##0.0"/>
    </dxf>
  </rfmt>
  <rfmt sheetId="1" sqref="Z12" start="0" length="0">
    <dxf>
      <numFmt numFmtId="164" formatCode="#,##0.0"/>
    </dxf>
  </rfmt>
  <rfmt sheetId="1" sqref="AA12" start="0" length="0">
    <dxf>
      <numFmt numFmtId="164" formatCode="#,##0.0"/>
    </dxf>
  </rfmt>
  <rfmt sheetId="1" sqref="T1:T1048576">
    <dxf>
      <fill>
        <patternFill patternType="none">
          <bgColor auto="1"/>
        </patternFill>
      </fill>
    </dxf>
  </rfmt>
  <rfmt sheetId="1" sqref="P1:P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fmt sheetId="1" sqref="F13:V13">
    <dxf>
      <fill>
        <patternFill>
          <bgColor theme="6" tint="0.59999389629810485"/>
        </patternFill>
      </fill>
    </dxf>
  </rfmt>
  <rfmt sheetId="1" sqref="F35:V35">
    <dxf>
      <fill>
        <patternFill>
          <bgColor theme="6" tint="0.59999389629810485"/>
        </patternFill>
      </fill>
    </dxf>
  </rfmt>
  <rfmt sheetId="1" sqref="G58:U58">
    <dxf>
      <fill>
        <patternFill>
          <bgColor theme="6" tint="0.59999389629810485"/>
        </patternFill>
      </fill>
    </dxf>
  </rfmt>
  <rfmt sheetId="1" sqref="G84:U84">
    <dxf>
      <fill>
        <patternFill>
          <bgColor theme="6" tint="0.59999389629810485"/>
        </patternFill>
      </fill>
    </dxf>
  </rfmt>
  <rfmt sheetId="1" sqref="F91:V91">
    <dxf>
      <fill>
        <patternFill>
          <bgColor theme="6" tint="0.59999389629810485"/>
        </patternFill>
      </fill>
    </dxf>
  </rfmt>
  <rfmt sheetId="1" sqref="F104:U104">
    <dxf>
      <fill>
        <patternFill>
          <bgColor theme="6" tint="0.59999389629810485"/>
        </patternFill>
      </fill>
    </dxf>
  </rfmt>
  <rfmt sheetId="1" sqref="F116:V116">
    <dxf>
      <fill>
        <patternFill>
          <bgColor theme="6" tint="0.59999389629810485"/>
        </patternFill>
      </fill>
    </dxf>
  </rfmt>
  <rfmt sheetId="1" sqref="G132:U132">
    <dxf>
      <fill>
        <patternFill>
          <bgColor theme="6" tint="0.59999389629810485"/>
        </patternFill>
      </fill>
    </dxf>
  </rfmt>
  <rfmt sheetId="1" sqref="F154:U154">
    <dxf>
      <fill>
        <patternFill>
          <bgColor theme="6" tint="0.59999389629810485"/>
        </patternFill>
      </fill>
    </dxf>
  </rfmt>
  <rfmt sheetId="1" sqref="F170:U170">
    <dxf>
      <fill>
        <patternFill>
          <bgColor theme="6" tint="0.59999389629810485"/>
        </patternFill>
      </fill>
    </dxf>
  </rfmt>
  <rfmt sheetId="1" sqref="G176:U176">
    <dxf>
      <fill>
        <patternFill>
          <bgColor theme="6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fmt sheetId="1" sqref="AA13" start="0" length="0">
    <dxf>
      <numFmt numFmtId="164" formatCode="#,##0.0"/>
    </dxf>
  </rfmt>
  <rfmt sheetId="1" sqref="AA14" start="0" length="0">
    <dxf>
      <numFmt numFmtId="164" formatCode="#,##0.0"/>
    </dxf>
  </rfmt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v guid="{8DBC8541-9868-41A7-9A9F-A27FC80CBA37}" action="delete"/>
  <rdn rId="0" localSheetId="1" customView="1" name="Z_8DBC8541_9868_41A7_9A9F_A27FC80CBA37_.wvu.PrintArea" hidden="1" oldHidden="1">
    <formula>Лист1!$A$5:$V$180</formula>
    <oldFormula>Лист1!$A$5:$V$180</oldFormula>
  </rdn>
  <rdn rId="0" localSheetId="1" customView="1" name="Z_8DBC8541_9868_41A7_9A9F_A27FC80CBA37_.wvu.PrintTitles" hidden="1" oldHidden="1">
    <formula>Лист1!$8:$11</formula>
    <oldFormula>Лист1!$8:$11</oldFormula>
  </rdn>
  <rdn rId="0" localSheetId="1" customView="1" name="Z_8DBC8541_9868_41A7_9A9F_A27FC80CBA37_.wvu.FilterData" hidden="1" oldHidden="1">
    <formula>Лист1!$E$15:$E$180</formula>
    <oldFormula>Лист1!$E$15:$E$180</oldFormula>
  </rdn>
  <rdn rId="0" localSheetId="2" customView="1" name="Z_8DBC8541_9868_41A7_9A9F_A27FC80CBA37_.wvu.PrintArea" hidden="1" oldHidden="1">
    <formula>Лист2!$A$1:$O$19</formula>
  </rdn>
  <rdn rId="0" localSheetId="2" customView="1" name="Z_8DBC8541_9868_41A7_9A9F_A27FC80CBA37_.wvu.Cols" hidden="1" oldHidden="1">
    <formula>Лист2!$F:$G</formula>
  </rdn>
  <rcv guid="{8DBC8541-9868-41A7-9A9F-A27FC80CBA37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cc rId="3354" sId="1" numFmtId="4">
    <nc r="L83">
      <v>569.52</v>
    </nc>
  </rcc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51.xml><?xml version="1.0" encoding="utf-8"?>
<revisions xmlns="http://schemas.openxmlformats.org/spreadsheetml/2006/main" xmlns:r="http://schemas.openxmlformats.org/officeDocument/2006/relationships">
  <rfmt sheetId="1" sqref="R18">
    <dxf>
      <fill>
        <patternFill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P1:P1048576">
    <dxf>
      <fill>
        <patternFill patternType="none">
          <bgColor auto="1"/>
        </patternFill>
      </fill>
    </dxf>
  </rfmt>
  <rfmt sheetId="1" sqref="T1:T1048576">
    <dxf>
      <fill>
        <patternFill patternType="none">
          <bgColor auto="1"/>
        </patternFill>
      </fill>
    </dxf>
  </rfmt>
  <rfmt sheetId="1" sqref="F13:V13">
    <dxf>
      <fill>
        <patternFill>
          <bgColor theme="6" tint="0.59999389629810485"/>
        </patternFill>
      </fill>
    </dxf>
  </rfmt>
  <rfmt sheetId="1" sqref="F35:U35">
    <dxf>
      <fill>
        <patternFill patternType="solid">
          <bgColor theme="6" tint="0.59999389629810485"/>
        </patternFill>
      </fill>
    </dxf>
  </rfmt>
  <rfmt sheetId="1" sqref="F58:U58">
    <dxf>
      <fill>
        <patternFill>
          <bgColor theme="6" tint="0.59999389629810485"/>
        </patternFill>
      </fill>
    </dxf>
  </rfmt>
  <rfmt sheetId="1" sqref="F84:U84">
    <dxf>
      <fill>
        <patternFill patternType="solid">
          <bgColor theme="6" tint="0.59999389629810485"/>
        </patternFill>
      </fill>
    </dxf>
  </rfmt>
  <rfmt sheetId="1" sqref="F91:U91">
    <dxf>
      <fill>
        <patternFill patternType="solid">
          <bgColor theme="6" tint="0.59999389629810485"/>
        </patternFill>
      </fill>
    </dxf>
  </rfmt>
  <rfmt sheetId="1" sqref="F104:U104">
    <dxf>
      <fill>
        <patternFill patternType="solid">
          <bgColor theme="6" tint="0.59999389629810485"/>
        </patternFill>
      </fill>
    </dxf>
  </rfmt>
  <rfmt sheetId="1" sqref="F116:U116">
    <dxf>
      <fill>
        <patternFill patternType="solid">
          <bgColor theme="6" tint="0.59999389629810485"/>
        </patternFill>
      </fill>
    </dxf>
  </rfmt>
  <rfmt sheetId="1" sqref="F132:V132">
    <dxf>
      <fill>
        <patternFill>
          <bgColor theme="6" tint="0.59999389629810485"/>
        </patternFill>
      </fill>
    </dxf>
  </rfmt>
  <rfmt sheetId="1" sqref="F154:V154">
    <dxf>
      <fill>
        <patternFill>
          <bgColor theme="6" tint="0.59999389629810485"/>
        </patternFill>
      </fill>
    </dxf>
  </rfmt>
  <rfmt sheetId="1" sqref="F170:V170">
    <dxf>
      <fill>
        <patternFill>
          <bgColor theme="6" tint="0.59999389629810485"/>
        </patternFill>
      </fill>
    </dxf>
  </rfmt>
  <rfmt sheetId="1" sqref="F176:V176">
    <dxf>
      <fill>
        <patternFill>
          <bgColor theme="6" tint="0.59999389629810485"/>
        </patternFill>
      </fill>
    </dxf>
  </rfmt>
  <rfmt sheetId="1" sqref="I171:U171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11.xml><?xml version="1.0" encoding="utf-8"?>
<revisions xmlns="http://schemas.openxmlformats.org/spreadsheetml/2006/main" xmlns:r="http://schemas.openxmlformats.org/officeDocument/2006/relationships">
  <rcc rId="3345" sId="1" numFmtId="4">
    <oc r="S168">
      <v>154.6</v>
    </oc>
    <nc r="S168">
      <v>0</v>
    </nc>
  </rcc>
  <rcc rId="3346" sId="1" numFmtId="4">
    <oc r="O65">
      <v>26454.959999999999</v>
    </oc>
    <nc r="O65">
      <v>26454.9</v>
    </nc>
  </rcc>
  <rcc rId="3347" sId="1" numFmtId="4">
    <nc r="K24">
      <v>231.7</v>
    </nc>
  </rcc>
  <rcc rId="3348" sId="1">
    <oc r="K91">
      <f>K92</f>
    </oc>
    <nc r="K91">
      <f>K92+K96+K100</f>
    </nc>
  </rcc>
  <rfmt sheetId="1" sqref="I9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fmt sheetId="1" sqref="S1:S1048576">
    <dxf>
      <fill>
        <patternFill patternType="none">
          <bgColor auto="1"/>
        </patternFill>
      </fill>
    </dxf>
  </rfmt>
  <rfmt sheetId="1" sqref="H1:H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P1:P1048576">
    <dxf>
      <fill>
        <patternFill>
          <bgColor rgb="FFFFFF00"/>
        </patternFill>
      </fill>
    </dxf>
  </rfmt>
  <rfmt sheetId="1" sqref="T1:T1048576">
    <dxf>
      <fill>
        <patternFill>
          <bgColor rgb="FFFFFF00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111.xml><?xml version="1.0" encoding="utf-8"?>
<revisions xmlns="http://schemas.openxmlformats.org/spreadsheetml/2006/main" xmlns:r="http://schemas.openxmlformats.org/officeDocument/2006/relationships">
  <rcc rId="3134" sId="1">
    <oc r="A5" t="inlineStr">
      <is>
        <t>Информация об предварительных объемах бюджетных ассигнований, направленных на реализацию региональных проектов Томской области в разрезе мероприятий на 2023-2025 годы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16.01.2023</t>
      </is>
    </nc>
  </rcc>
  <rdn rId="0" localSheetId="1" customView="1" name="Z_BABD61A3_6A51_407B_8C81_60ED34B253AA_.wvu.PrintArea" hidden="1" oldHidden="1">
    <formula>Лист1!$A$5:$V$180</formula>
  </rdn>
  <rdn rId="0" localSheetId="1" customView="1" name="Z_BABD61A3_6A51_407B_8C81_60ED34B253AA_.wvu.PrintTitles" hidden="1" oldHidden="1">
    <formula>Лист1!$8:$11</formula>
  </rdn>
  <rdn rId="0" localSheetId="1" customView="1" name="Z_BABD61A3_6A51_407B_8C81_60ED34B253AA_.wvu.FilterData" hidden="1" oldHidden="1">
    <formula>Лист1!$E$15:$E$180</formula>
  </rdn>
  <rdn rId="0" localSheetId="2" customView="1" name="Z_BABD61A3_6A51_407B_8C81_60ED34B253AA_.wvu.PrintArea" hidden="1" oldHidden="1">
    <formula>Лист2!$A$1:$O$19</formula>
  </rdn>
  <rdn rId="0" localSheetId="2" customView="1" name="Z_BABD61A3_6A51_407B_8C81_60ED34B253AA_.wvu.Cols" hidden="1" oldHidden="1">
    <formula>Лист2!$F:$G</formula>
  </rdn>
  <rcv guid="{BABD61A3-6A51-407B-8C81-60ED34B253AA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cc rId="3254" sId="1">
    <oc r="K15">
      <f>SUM(K22:K27)</f>
    </oc>
    <nc r="K15">
      <f>K17+K18+K19</f>
    </nc>
  </rcc>
  <rcc rId="3255" sId="1">
    <oc r="L15">
      <f>SUM(L22:L27)</f>
    </oc>
    <nc r="L15">
      <f>L17+L18+L19</f>
    </nc>
  </rcc>
  <rcc rId="3256" sId="1" odxf="1" dxf="1">
    <oc r="M15">
      <f>SUM(M22:M27)</f>
    </oc>
    <nc r="M15">
      <f>M17+M18+M19</f>
    </nc>
    <odxf>
      <fill>
        <patternFill patternType="none">
          <bgColor indexed="65"/>
        </patternFill>
      </fill>
    </odxf>
    <ndxf>
      <fill>
        <patternFill patternType="solid">
          <bgColor theme="0"/>
        </patternFill>
      </fill>
    </ndxf>
  </rcc>
  <rcv guid="{BABD61A3-6A51-407B-8C81-60ED34B253AA}" action="delete"/>
  <rdn rId="0" localSheetId="1" customView="1" name="Z_BABD61A3_6A51_407B_8C81_60ED34B253AA_.wvu.PrintArea" hidden="1" oldHidden="1">
    <formula>Лист1!$A$5:$V$180</formula>
    <oldFormula>Лист1!$A$5:$V$180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Лист1!$E$15:$E$180</formula>
    <oldFormula>Лист1!$E$15:$E$180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111.xml><?xml version="1.0" encoding="utf-8"?>
<revisions xmlns="http://schemas.openxmlformats.org/spreadsheetml/2006/main" xmlns:r="http://schemas.openxmlformats.org/officeDocument/2006/relationships">
  <rcc rId="3277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25.01.2023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30.01.2023</t>
      </is>
    </nc>
  </rcc>
  <rfmt sheetId="1" sqref="G1:G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fmt sheetId="1" sqref="S1:S1048576">
    <dxf>
      <fill>
        <patternFill>
          <bgColor rgb="FFFFFF00"/>
        </patternFill>
      </fill>
    </dxf>
  </rfmt>
  <rcc rId="3278" sId="1" numFmtId="4">
    <nc r="K172">
      <v>3278.66</v>
    </nc>
  </rcc>
  <rrc rId="3279" sId="1" ref="A174:XFD174" action="insertRow">
    <undo index="2" exp="area" ref3D="1" dr="$V$1:$V$1048576" dn="Z_FE09AB06_1ECE_4486_BCA1_E9D85830708B_.wvu.Cols" sId="1"/>
    <undo index="1" exp="area" ref3D="1" dr="$J$1:$M$1048576" dn="Z_FE09AB06_1ECE_4486_BCA1_E9D85830708B_.wvu.Cols" sId="1"/>
  </rrc>
  <rcc rId="3280" sId="1">
    <nc r="D174" t="inlineStr">
      <is>
        <t>Департамент по развитию инновационной и предпринимательской деятельности Томской области</t>
      </is>
    </nc>
  </rcc>
  <rcc rId="3281" sId="1">
    <nc r="E174" t="inlineStr">
      <is>
        <t>03WL252892</t>
      </is>
    </nc>
  </rcc>
  <rcc rId="3282" sId="1">
    <nc r="F174">
      <f>G174+H174+I174</f>
    </nc>
  </rcc>
  <rcc rId="3283" sId="1">
    <nc r="J174">
      <f>K174+L174+M174</f>
    </nc>
  </rcc>
  <rcc rId="3284" sId="1">
    <nc r="N174">
      <f>O174+P174+Q174</f>
    </nc>
  </rcc>
  <rcc rId="3285" sId="1">
    <oc r="G170">
      <f>SUM(G172:G173)</f>
    </oc>
    <nc r="G170">
      <f>SUM(G172:G174)</f>
    </nc>
  </rcc>
  <rcc rId="3286" sId="1" odxf="1" dxf="1">
    <oc r="H170">
      <f>SUM(H172:H173)</f>
    </oc>
    <nc r="H170">
      <f>SUM(H172:H174)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3287" sId="1" odxf="1" dxf="1">
    <oc r="I170">
      <f>SUM(I172:I173)</f>
    </oc>
    <nc r="I170">
      <f>SUM(I172:I174)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3288" sId="1">
    <oc r="J170">
      <f>K170+L170+M170</f>
    </oc>
    <nc r="J170">
      <f>K170+L170+M170</f>
    </nc>
  </rcc>
  <rcc rId="3289" sId="1">
    <oc r="K170">
      <f>SUM(K172:K173)</f>
    </oc>
    <nc r="K170">
      <f>SUM(K172:K174)</f>
    </nc>
  </rcc>
  <rcc rId="3290" sId="1" odxf="1" dxf="1">
    <oc r="L170">
      <f>SUM(L172:L173)</f>
    </oc>
    <nc r="L170">
      <f>SUM(L172:L174)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3291" sId="1" odxf="1" dxf="1">
    <oc r="M170">
      <f>SUM(M172:M173)</f>
    </oc>
    <nc r="M170">
      <f>SUM(M172:M174)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3292" sId="1">
    <oc r="O170">
      <f>SUM(O172:O173)</f>
    </oc>
    <nc r="O170">
      <f>SUM(O172:O174)</f>
    </nc>
  </rcc>
  <rcc rId="3293" sId="1" odxf="1" dxf="1">
    <oc r="P170">
      <f>SUM(P172:P173)</f>
    </oc>
    <nc r="P170">
      <f>SUM(P172:P174)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3294" sId="1" odxf="1" dxf="1">
    <oc r="Q170">
      <f>SUM(Q172:Q173)</f>
    </oc>
    <nc r="Q170">
      <f>SUM(Q172:Q174)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fmt sheetId="1" sqref="R170" start="0" length="0">
    <dxf>
      <fill>
        <patternFill patternType="solid">
          <bgColor rgb="FFFFFF00"/>
        </patternFill>
      </fill>
    </dxf>
  </rfmt>
  <rcc rId="3295" sId="1">
    <oc r="R169">
      <f>S169+T169+U169</f>
    </oc>
    <nc r="R169">
      <f>S169+T169+U169</f>
    </nc>
  </rcc>
  <rcc rId="3296" sId="1" odxf="1" dxf="1">
    <oc r="R170">
      <f>S170+T170+U170</f>
    </oc>
    <nc r="R170">
      <f>S170+T170+U170</f>
    </nc>
    <ndxf>
      <fill>
        <patternFill patternType="none">
          <bgColor indexed="65"/>
        </patternFill>
      </fill>
    </ndxf>
  </rcc>
  <rcc rId="3297" sId="1">
    <nc r="R174">
      <f>S174+T174+U174</f>
    </nc>
  </rcc>
  <rcc rId="3298" sId="1">
    <nc r="V174">
      <f>J174/F174</f>
    </nc>
  </rcc>
  <rcc rId="3299" sId="1">
    <oc r="S170">
      <f>SUM(S172:S173)</f>
    </oc>
    <nc r="S170">
      <f>SUM(S172:S174)</f>
    </nc>
  </rcc>
  <rcc rId="3300" sId="1" odxf="1" dxf="1">
    <oc r="T170">
      <f>SUM(T172:T173)</f>
    </oc>
    <nc r="T170">
      <f>SUM(T172:T174)</f>
    </nc>
    <odxf>
      <fill>
        <patternFill>
          <bgColor theme="0"/>
        </patternFill>
      </fill>
    </odxf>
    <ndxf>
      <fill>
        <patternFill>
          <bgColor rgb="FFFFFF00"/>
        </patternFill>
      </fill>
    </ndxf>
  </rcc>
  <rcc rId="3301" sId="1" odxf="1" dxf="1">
    <oc r="U170">
      <f>SUM(U172:U173)</f>
    </oc>
    <nc r="U170">
      <f>SUM(U172:U174)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3302" sId="1" numFmtId="4">
    <oc r="G173">
      <v>6800</v>
    </oc>
    <nc r="G173">
      <v>0</v>
    </nc>
  </rcc>
  <rcc rId="3303" sId="1" numFmtId="4">
    <nc r="G174">
      <v>6800</v>
    </nc>
  </rcc>
  <rcc rId="3304" sId="1" numFmtId="4">
    <nc r="K174">
      <v>0</v>
    </nc>
  </rcc>
  <rcc rId="3305" sId="1" numFmtId="4">
    <nc r="O174">
      <v>0</v>
    </nc>
  </rcc>
  <rcc rId="3306" sId="1" numFmtId="4">
    <nc r="S174">
      <v>0</v>
    </nc>
  </rcc>
  <rcc rId="3307" sId="1" numFmtId="4">
    <oc r="O65">
      <v>522134</v>
    </oc>
    <nc r="O65">
      <v>26454.959999999999</v>
    </nc>
  </rcc>
  <rcc rId="3308" sId="1" numFmtId="4">
    <nc r="O66">
      <v>495679.04</v>
    </nc>
  </rcc>
  <rcc rId="3309" sId="1" numFmtId="4">
    <oc r="O67">
      <v>150000</v>
    </oc>
    <nc r="O67">
      <v>0</v>
    </nc>
  </rcc>
  <rcc rId="3310" sId="1" numFmtId="4">
    <oc r="G67">
      <v>54560</v>
    </oc>
    <nc r="G67">
      <v>4560.03</v>
    </nc>
  </rcc>
  <rrc rId="3311" sId="1" ref="A68:XFD68" action="insertRow">
    <undo index="2" exp="area" ref3D="1" dr="$A$150:$XFD$152" dn="Z_FE09AB06_1ECE_4486_BCA1_E9D85830708B_.wvu.Rows" sId="1"/>
    <undo index="2" exp="area" ref3D="1" dr="$V$1:$V$1048576" dn="Z_FE09AB06_1ECE_4486_BCA1_E9D85830708B_.wvu.Cols" sId="1"/>
    <undo index="1" exp="area" ref3D="1" dr="$J$1:$M$1048576" dn="Z_FE09AB06_1ECE_4486_BCA1_E9D85830708B_.wvu.Cols" sId="1"/>
  </rrc>
  <rcc rId="3312" sId="1">
    <nc r="E68" t="inlineStr">
      <is>
        <t>09WE155201</t>
      </is>
    </nc>
  </rcc>
  <rcc rId="3313" sId="1">
    <nc r="D68" t="inlineStr">
      <is>
        <t>Департамент архитектуры и строительства Томской области</t>
      </is>
    </nc>
  </rcc>
  <rcc rId="3314" sId="1">
    <nc r="B68" t="inlineStr">
      <is>
        <t>Создание новых мест в общеобразовательных организациях за счет средств областного бюджета</t>
      </is>
    </nc>
  </rcc>
  <rcc rId="3315" sId="1">
    <nc r="C68">
      <v>821</v>
    </nc>
  </rcc>
  <rcc rId="3316" sId="1">
    <nc r="F68">
      <f>G68+H68+I68</f>
    </nc>
  </rcc>
  <rcc rId="3317" sId="1" numFmtId="4">
    <nc r="G68">
      <v>50000</v>
    </nc>
  </rcc>
  <rcc rId="3318" sId="1">
    <nc r="N68">
      <f>O68+P68+Q68</f>
    </nc>
  </rcc>
  <rcc rId="3319" sId="1" numFmtId="4">
    <nc r="O68">
      <v>150000</v>
    </nc>
  </rcc>
  <rcc rId="3320" sId="1">
    <nc r="R68">
      <f>S68+T68+U68</f>
    </nc>
  </rcc>
  <rfmt sheetId="1" sqref="A68">
    <dxf>
      <fill>
        <patternFill>
          <bgColor rgb="FFFFFF00"/>
        </patternFill>
      </fill>
    </dxf>
  </rfmt>
  <rfmt sheetId="1" sqref="A68">
    <dxf>
      <fill>
        <patternFill patternType="none">
          <bgColor auto="1"/>
        </patternFill>
      </fill>
    </dxf>
  </rfmt>
  <rfmt sheetId="1" sqref="A68:XFD68">
    <dxf>
      <fill>
        <patternFill>
          <bgColor rgb="FFFFFF00"/>
        </patternFill>
      </fill>
    </dxf>
  </rfmt>
  <rcc rId="3321" sId="1">
    <oc r="G59">
      <f>SUM(G61:G69)</f>
    </oc>
    <nc r="G59">
      <f>SUM(G61:G69)</f>
    </nc>
  </rcc>
  <rcc rId="3322" sId="1">
    <oc r="J59">
      <f>K59+L59+M59</f>
    </oc>
    <nc r="J59">
      <f>K59+L59+M59</f>
    </nc>
  </rcc>
  <rcc rId="3323" sId="1">
    <nc r="J61">
      <f>K61+L61+M61</f>
    </nc>
  </rcc>
  <rcc rId="3324" sId="1">
    <nc r="J62">
      <f>K62+L62+M62</f>
    </nc>
  </rcc>
  <rcc rId="3325" sId="1">
    <nc r="J63">
      <f>K63+L63+M63</f>
    </nc>
  </rcc>
  <rcc rId="3326" sId="1">
    <nc r="J64">
      <f>K64+L64+M64</f>
    </nc>
  </rcc>
  <rcc rId="3327" sId="1">
    <nc r="J65">
      <f>K65+L65+M65</f>
    </nc>
  </rcc>
  <rcc rId="3328" sId="1">
    <nc r="J66">
      <f>K66+L66+M66</f>
    </nc>
  </rcc>
  <rcc rId="3329" sId="1">
    <nc r="J67">
      <f>K67+L67+M67</f>
    </nc>
  </rcc>
  <rcc rId="3330" sId="1" odxf="1" dxf="1">
    <nc r="J68">
      <f>K68+L68+M68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3331" sId="1">
    <nc r="J69">
      <f>K69+L69+M69</f>
    </nc>
  </rcc>
  <rfmt sheetId="1" sqref="A68:XFD68">
    <dxf>
      <fill>
        <patternFill patternType="none">
          <bgColor auto="1"/>
        </patternFill>
      </fill>
    </dxf>
  </rfmt>
  <rcc rId="3332" sId="1" numFmtId="4">
    <nc r="K73">
      <v>2000</v>
    </nc>
  </rcc>
  <rcc rId="3333" sId="1" numFmtId="4">
    <oc r="G76">
      <v>1202.4000000000001</v>
    </oc>
    <nc r="G76">
      <v>1094.4000000000001</v>
    </nc>
  </rcc>
  <rcc rId="3334" sId="1" numFmtId="4">
    <oc r="G77">
      <v>37183.5</v>
    </oc>
    <nc r="G77">
      <v>37291.5</v>
    </nc>
  </rcc>
  <rcc rId="3335" sId="1" numFmtId="4">
    <nc r="K83">
      <v>17.600000000000001</v>
    </nc>
  </rcc>
  <rcc rId="3336" sId="1" numFmtId="4">
    <nc r="K30">
      <v>7273.1</v>
    </nc>
  </rcc>
  <rcc rId="3337" sId="1" numFmtId="4">
    <nc r="K31">
      <v>46.9</v>
    </nc>
  </rcc>
  <rcc rId="3338" sId="1" numFmtId="4">
    <oc r="K99">
      <f>K101</f>
    </oc>
    <nc r="K99">
      <v>701.2</v>
    </nc>
  </rcc>
  <rcc rId="3339" sId="1" numFmtId="4">
    <nc r="K121">
      <v>452731.75</v>
    </nc>
  </rcc>
  <rcv guid="{BABD61A3-6A51-407B-8C81-60ED34B253AA}" action="delete"/>
  <rdn rId="0" localSheetId="1" customView="1" name="Z_BABD61A3_6A51_407B_8C81_60ED34B253AA_.wvu.PrintArea" hidden="1" oldHidden="1">
    <formula>Лист1!$A$5:$V$182</formula>
    <oldFormula>Лист1!$A$5:$V$182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FilterData" hidden="1" oldHidden="1">
    <formula>Лист1!$E$15:$E$182</formula>
    <oldFormula>Лист1!$E$15:$E$182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userNames.xml><?xml version="1.0" encoding="utf-8"?>
<users xmlns="http://schemas.openxmlformats.org/spreadsheetml/2006/main" xmlns:r="http://schemas.openxmlformats.org/officeDocument/2006/relationships" count="2">
  <userInfo guid="{47791265-13C4-4019-88E5-A188EF8DA801}" name="gmp" id="-860723991" dateTime="2023-01-18T17:32:36"/>
  <userInfo guid="{834A92E9-9853-42F1-807F-DBC3222163C1}" name="pvn" id="-872413936" dateTime="2023-01-25T09:41:29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17"/>
  <sheetViews>
    <sheetView tabSelected="1" zoomScale="64" zoomScaleNormal="64" zoomScaleSheetLayoutView="75" workbookViewId="0">
      <pane xSplit="1" ySplit="7" topLeftCell="D8" activePane="bottomRight" state="frozen"/>
      <selection pane="topRight" activeCell="B1" sqref="B1"/>
      <selection pane="bottomLeft" activeCell="A8" sqref="A8"/>
      <selection pane="bottomRight" activeCell="S12" sqref="S12:T12"/>
    </sheetView>
  </sheetViews>
  <sheetFormatPr defaultColWidth="9.140625" defaultRowHeight="15"/>
  <cols>
    <col min="1" max="1" width="6.42578125" style="3" customWidth="1"/>
    <col min="2" max="2" width="56.42578125" style="4" customWidth="1"/>
    <col min="3" max="3" width="7.7109375" style="3" customWidth="1"/>
    <col min="4" max="4" width="38.7109375" style="3" customWidth="1"/>
    <col min="5" max="5" width="17.5703125" style="3" customWidth="1"/>
    <col min="6" max="6" width="16.42578125" style="3" customWidth="1"/>
    <col min="7" max="7" width="15.85546875" style="3" customWidth="1"/>
    <col min="8" max="8" width="17" style="3" customWidth="1"/>
    <col min="9" max="9" width="16" style="3" customWidth="1"/>
    <col min="10" max="10" width="14.7109375" style="3" customWidth="1"/>
    <col min="11" max="11" width="16.140625" style="3" customWidth="1"/>
    <col min="12" max="12" width="16" style="3" customWidth="1"/>
    <col min="13" max="13" width="14.7109375" style="3" customWidth="1"/>
    <col min="14" max="14" width="16.85546875" style="3" customWidth="1"/>
    <col min="15" max="15" width="16.140625" style="3" customWidth="1"/>
    <col min="16" max="16" width="16.85546875" style="3" customWidth="1"/>
    <col min="17" max="17" width="14.140625" style="3" customWidth="1"/>
    <col min="18" max="18" width="16.7109375" style="3" customWidth="1"/>
    <col min="19" max="19" width="16.42578125" style="3" customWidth="1"/>
    <col min="20" max="20" width="16.5703125" style="3" customWidth="1"/>
    <col min="21" max="21" width="13.42578125" style="3" customWidth="1"/>
    <col min="22" max="22" width="10" style="3" customWidth="1"/>
    <col min="23" max="23" width="8.85546875" style="2"/>
    <col min="24" max="24" width="19" style="2" customWidth="1"/>
    <col min="25" max="25" width="18.7109375" style="2" customWidth="1"/>
    <col min="26" max="26" width="23.42578125" style="2" bestFit="1" customWidth="1"/>
    <col min="27" max="27" width="18.28515625" style="2" bestFit="1" customWidth="1"/>
    <col min="28" max="101" width="9.140625" style="2"/>
    <col min="102" max="16384" width="9.140625" style="3"/>
  </cols>
  <sheetData>
    <row r="1" spans="1:27" ht="18.75"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100" t="s">
        <v>253</v>
      </c>
      <c r="T1" s="100"/>
      <c r="U1" s="100"/>
      <c r="V1"/>
      <c r="W1"/>
    </row>
    <row r="2" spans="1:27" ht="18.75"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100" t="s">
        <v>254</v>
      </c>
      <c r="T2" s="100"/>
      <c r="U2" s="100"/>
      <c r="V2"/>
      <c r="W2"/>
    </row>
    <row r="3" spans="1:27" ht="18.75"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100" t="s">
        <v>255</v>
      </c>
      <c r="T3" s="100"/>
      <c r="U3" s="100"/>
      <c r="V3"/>
      <c r="W3"/>
    </row>
    <row r="4" spans="1:27"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/>
      <c r="W4"/>
    </row>
    <row r="5" spans="1:27" ht="15" customHeight="1">
      <c r="A5" s="109" t="s">
        <v>326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</row>
    <row r="6" spans="1:27" ht="37.5" customHeight="1">
      <c r="A6" s="109"/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</row>
    <row r="7" spans="1:27">
      <c r="E7" s="5"/>
      <c r="G7" s="106"/>
      <c r="K7" s="106"/>
      <c r="T7" s="101"/>
      <c r="U7" s="101" t="s">
        <v>147</v>
      </c>
    </row>
    <row r="8" spans="1:27" ht="16.5" customHeight="1">
      <c r="A8" s="110" t="s">
        <v>0</v>
      </c>
      <c r="B8" s="113" t="s">
        <v>1</v>
      </c>
      <c r="C8" s="110" t="s">
        <v>2</v>
      </c>
      <c r="D8" s="110" t="s">
        <v>3</v>
      </c>
      <c r="E8" s="110" t="s">
        <v>4</v>
      </c>
      <c r="F8" s="121" t="s">
        <v>146</v>
      </c>
      <c r="G8" s="122"/>
      <c r="H8" s="122"/>
      <c r="I8" s="123"/>
      <c r="J8" s="121" t="s">
        <v>146</v>
      </c>
      <c r="K8" s="122"/>
      <c r="L8" s="122"/>
      <c r="M8" s="123"/>
      <c r="N8" s="121" t="s">
        <v>186</v>
      </c>
      <c r="O8" s="122"/>
      <c r="P8" s="122"/>
      <c r="Q8" s="123"/>
      <c r="R8" s="124" t="s">
        <v>246</v>
      </c>
      <c r="S8" s="124"/>
      <c r="T8" s="124"/>
      <c r="U8" s="124"/>
      <c r="V8" s="126" t="s">
        <v>171</v>
      </c>
    </row>
    <row r="9" spans="1:27" ht="16.5" customHeight="1">
      <c r="A9" s="111"/>
      <c r="B9" s="114"/>
      <c r="C9" s="111"/>
      <c r="D9" s="111"/>
      <c r="E9" s="116"/>
      <c r="F9" s="118" t="s">
        <v>169</v>
      </c>
      <c r="G9" s="119"/>
      <c r="H9" s="119"/>
      <c r="I9" s="120"/>
      <c r="J9" s="118" t="s">
        <v>5</v>
      </c>
      <c r="K9" s="119"/>
      <c r="L9" s="119"/>
      <c r="M9" s="120"/>
      <c r="N9" s="118" t="s">
        <v>169</v>
      </c>
      <c r="O9" s="119"/>
      <c r="P9" s="119"/>
      <c r="Q9" s="120"/>
      <c r="R9" s="125" t="s">
        <v>169</v>
      </c>
      <c r="S9" s="125"/>
      <c r="T9" s="125"/>
      <c r="U9" s="125"/>
      <c r="V9" s="127"/>
    </row>
    <row r="10" spans="1:27" ht="82.5">
      <c r="A10" s="112"/>
      <c r="B10" s="115"/>
      <c r="C10" s="112"/>
      <c r="D10" s="112"/>
      <c r="E10" s="117"/>
      <c r="F10" s="92" t="s">
        <v>6</v>
      </c>
      <c r="G10" s="107" t="s">
        <v>7</v>
      </c>
      <c r="H10" s="107" t="s">
        <v>8</v>
      </c>
      <c r="I10" s="107" t="s">
        <v>170</v>
      </c>
      <c r="J10" s="92" t="s">
        <v>6</v>
      </c>
      <c r="K10" s="107" t="s">
        <v>7</v>
      </c>
      <c r="L10" s="107" t="s">
        <v>8</v>
      </c>
      <c r="M10" s="107" t="s">
        <v>170</v>
      </c>
      <c r="N10" s="92" t="s">
        <v>6</v>
      </c>
      <c r="O10" s="107" t="s">
        <v>7</v>
      </c>
      <c r="P10" s="107" t="s">
        <v>8</v>
      </c>
      <c r="Q10" s="107" t="s">
        <v>168</v>
      </c>
      <c r="R10" s="92" t="s">
        <v>6</v>
      </c>
      <c r="S10" s="107" t="s">
        <v>7</v>
      </c>
      <c r="T10" s="107" t="s">
        <v>8</v>
      </c>
      <c r="U10" s="107" t="s">
        <v>168</v>
      </c>
      <c r="V10" s="128"/>
    </row>
    <row r="11" spans="1:27" ht="16.5">
      <c r="A11" s="8" t="s">
        <v>9</v>
      </c>
      <c r="B11" s="9">
        <v>2</v>
      </c>
      <c r="C11" s="10">
        <v>3</v>
      </c>
      <c r="D11" s="10">
        <v>4</v>
      </c>
      <c r="E11" s="10">
        <v>5</v>
      </c>
      <c r="F11" s="92">
        <v>6</v>
      </c>
      <c r="G11" s="107">
        <v>7</v>
      </c>
      <c r="H11" s="107">
        <v>8</v>
      </c>
      <c r="I11" s="107">
        <v>9</v>
      </c>
      <c r="J11" s="92">
        <v>10</v>
      </c>
      <c r="K11" s="107">
        <v>11</v>
      </c>
      <c r="L11" s="107">
        <v>12</v>
      </c>
      <c r="M11" s="107">
        <v>13</v>
      </c>
      <c r="N11" s="92">
        <v>10</v>
      </c>
      <c r="O11" s="107">
        <v>11</v>
      </c>
      <c r="P11" s="107">
        <v>12</v>
      </c>
      <c r="Q11" s="107">
        <v>13</v>
      </c>
      <c r="R11" s="92">
        <v>14</v>
      </c>
      <c r="S11" s="107">
        <v>15</v>
      </c>
      <c r="T11" s="107">
        <v>16</v>
      </c>
      <c r="U11" s="107">
        <v>17</v>
      </c>
      <c r="V11" s="7">
        <v>22</v>
      </c>
    </row>
    <row r="12" spans="1:27" ht="19.5">
      <c r="A12" s="11"/>
      <c r="B12" s="12" t="s">
        <v>10</v>
      </c>
      <c r="C12" s="10"/>
      <c r="D12" s="10"/>
      <c r="E12" s="10"/>
      <c r="F12" s="94">
        <f>G12+H12+I12</f>
        <v>18096660.899999999</v>
      </c>
      <c r="G12" s="94">
        <f>G13+G35+G58+G84+G91+G104+G116+G132+G154+G170+G176</f>
        <v>6382173.7000000002</v>
      </c>
      <c r="H12" s="94">
        <f>H13+H35+H58+H84+H91+H104+H116+H132+H154+H170+H176</f>
        <v>11116560.1</v>
      </c>
      <c r="I12" s="94">
        <f>I13+I35+I58+I84+I91+I104+I116+I132+I154+I170+I176</f>
        <v>597927.1</v>
      </c>
      <c r="J12" s="96">
        <f>K12+L12+M12</f>
        <v>836170</v>
      </c>
      <c r="K12" s="96">
        <f>K13+K35+K58+K84+K91+K104+K116+K132+K154+K170+K176</f>
        <v>466281.7</v>
      </c>
      <c r="L12" s="96">
        <f>L13+L35+L58+L84+L91+L104+L116+L132+L154+L170+L176</f>
        <v>367325.9</v>
      </c>
      <c r="M12" s="96">
        <f>M13+M35+M58+M84+M91+M104+M116+M132+M154+M170+M176</f>
        <v>2562.4</v>
      </c>
      <c r="N12" s="94">
        <f>O12+P12+Q12</f>
        <v>13401842.1</v>
      </c>
      <c r="O12" s="94">
        <f>O13+O35+O58+O84+O91+O104+O116+O132+O154+O170+O176</f>
        <v>5044878.2</v>
      </c>
      <c r="P12" s="96">
        <f>P13+P35+P58+P84+P91+P104+P116+P132+P154+P170+P176</f>
        <v>8060737.5</v>
      </c>
      <c r="Q12" s="94">
        <f>Q13+Q35+Q58+Q84+Q91+Q104+Q116+Q132+Q154+Q170+Q176</f>
        <v>296226.40000000002</v>
      </c>
      <c r="R12" s="97">
        <f>S12+T12+U12</f>
        <v>7054649.0999999996</v>
      </c>
      <c r="S12" s="97">
        <f>S13+S35+S58+S84+S91+S104+S116+S132+S154+S170+S176</f>
        <v>2541989.1</v>
      </c>
      <c r="T12" s="97">
        <f>T13+T35+T58+T84+T91+T104+T116+T132+T154+T170+T176</f>
        <v>4226278.3</v>
      </c>
      <c r="U12" s="97">
        <f>U13+U35+U58+U84+U91+U104+U116+U132+U154+U170+U176</f>
        <v>286381.7</v>
      </c>
      <c r="V12" s="14">
        <f>J12/F12</f>
        <v>4.5999999999999999E-2</v>
      </c>
      <c r="X12" s="15"/>
      <c r="Y12" s="15"/>
      <c r="Z12" s="15"/>
      <c r="AA12" s="15"/>
    </row>
    <row r="13" spans="1:27" ht="18.75">
      <c r="A13" s="16">
        <v>1</v>
      </c>
      <c r="B13" s="17" t="s">
        <v>11</v>
      </c>
      <c r="C13" s="18" t="s">
        <v>12</v>
      </c>
      <c r="D13" s="18" t="s">
        <v>12</v>
      </c>
      <c r="E13" s="18" t="s">
        <v>12</v>
      </c>
      <c r="F13" s="40">
        <f t="shared" ref="F13:F39" si="0">G13+H13+I13</f>
        <v>853487.5</v>
      </c>
      <c r="G13" s="40">
        <f>G15+G28+G32+G20</f>
        <v>224505.9</v>
      </c>
      <c r="H13" s="40">
        <f t="shared" ref="H13" si="1">H15+H28+H32+H20</f>
        <v>614017.4</v>
      </c>
      <c r="I13" s="40">
        <f>I15+I28+I32+I20</f>
        <v>14964.2</v>
      </c>
      <c r="J13" s="19">
        <f>K13+L13+M13</f>
        <v>58266.9</v>
      </c>
      <c r="K13" s="19">
        <f>K15+K20+K28+K32</f>
        <v>7551.7</v>
      </c>
      <c r="L13" s="19">
        <f t="shared" ref="L13:M13" si="2">L15+L20+L28+L32</f>
        <v>48673.8</v>
      </c>
      <c r="M13" s="19">
        <f t="shared" si="2"/>
        <v>2041.4</v>
      </c>
      <c r="N13" s="40">
        <f t="shared" ref="N13" si="3">O13+P13+Q13</f>
        <v>555247.19999999995</v>
      </c>
      <c r="O13" s="40">
        <f>O15+O28+O32+O20</f>
        <v>189592</v>
      </c>
      <c r="P13" s="40">
        <f t="shared" ref="P13:Q13" si="4">P15+P28+P32+P20</f>
        <v>353790.3</v>
      </c>
      <c r="Q13" s="40">
        <f t="shared" si="4"/>
        <v>11864.9</v>
      </c>
      <c r="R13" s="108">
        <f t="shared" ref="R13" si="5">S13+T13+U13</f>
        <v>278857.40000000002</v>
      </c>
      <c r="S13" s="108">
        <f>S15+S28+S32+S20</f>
        <v>148211.5</v>
      </c>
      <c r="T13" s="108">
        <f t="shared" ref="T13:U13" si="6">T15+T28+T32+T20</f>
        <v>122942.6</v>
      </c>
      <c r="U13" s="108">
        <f t="shared" si="6"/>
        <v>7703.3</v>
      </c>
      <c r="V13" s="20">
        <f t="shared" ref="V13:V39" si="7">J13/F13</f>
        <v>6.8000000000000005E-2</v>
      </c>
      <c r="X13" s="82"/>
      <c r="Y13" s="15"/>
      <c r="Z13" s="15"/>
      <c r="AA13" s="15"/>
    </row>
    <row r="14" spans="1:27" ht="18.75">
      <c r="A14" s="21"/>
      <c r="B14" s="35" t="s">
        <v>14</v>
      </c>
      <c r="C14" s="28"/>
      <c r="D14" s="28"/>
      <c r="E14" s="28"/>
      <c r="F14" s="24"/>
      <c r="G14" s="72"/>
      <c r="H14" s="72"/>
      <c r="I14" s="72"/>
      <c r="J14" s="24"/>
      <c r="K14" s="72"/>
      <c r="L14" s="72"/>
      <c r="M14" s="72"/>
      <c r="N14" s="24"/>
      <c r="O14" s="72"/>
      <c r="P14" s="72"/>
      <c r="Q14" s="72"/>
      <c r="R14" s="24"/>
      <c r="S14" s="72"/>
      <c r="T14" s="72"/>
      <c r="U14" s="72"/>
      <c r="V14" s="29"/>
      <c r="X14" s="15"/>
      <c r="Y14" s="15"/>
      <c r="Z14" s="15"/>
      <c r="AA14" s="15"/>
    </row>
    <row r="15" spans="1:27" ht="18.75">
      <c r="A15" s="8" t="s">
        <v>13</v>
      </c>
      <c r="B15" s="43" t="s">
        <v>323</v>
      </c>
      <c r="C15" s="23" t="s">
        <v>12</v>
      </c>
      <c r="D15" s="23" t="s">
        <v>12</v>
      </c>
      <c r="E15" s="23" t="s">
        <v>12</v>
      </c>
      <c r="F15" s="24">
        <f>G15+H15+I15</f>
        <v>48147.7</v>
      </c>
      <c r="G15" s="24">
        <f>SUM(G17:G19)</f>
        <v>555.5</v>
      </c>
      <c r="H15" s="24">
        <f>SUM(H17:H19)</f>
        <v>47592.2</v>
      </c>
      <c r="I15" s="24">
        <f t="shared" ref="I15" si="8">SUM(I18:I19)</f>
        <v>0</v>
      </c>
      <c r="J15" s="24">
        <f>K15+L15+M15</f>
        <v>0</v>
      </c>
      <c r="K15" s="24">
        <f>K17+K18+K19</f>
        <v>0</v>
      </c>
      <c r="L15" s="24">
        <f t="shared" ref="L15:M15" si="9">L17+L18+L19</f>
        <v>0</v>
      </c>
      <c r="M15" s="24">
        <f t="shared" si="9"/>
        <v>0</v>
      </c>
      <c r="N15" s="24">
        <f t="shared" ref="N15" si="10">O15+P15+Q15</f>
        <v>0</v>
      </c>
      <c r="O15" s="24">
        <f>SUM(O17:O19)</f>
        <v>0</v>
      </c>
      <c r="P15" s="24">
        <f t="shared" ref="P15:Q15" si="11">SUM(P17:P19)</f>
        <v>0</v>
      </c>
      <c r="Q15" s="24">
        <f t="shared" si="11"/>
        <v>0</v>
      </c>
      <c r="R15" s="24">
        <f t="shared" ref="R15" si="12">S15+T15+U15</f>
        <v>0</v>
      </c>
      <c r="S15" s="24">
        <f>SUM(S17:S19)</f>
        <v>0</v>
      </c>
      <c r="T15" s="24">
        <f t="shared" ref="T15:U15" si="13">SUM(T17:T19)</f>
        <v>0</v>
      </c>
      <c r="U15" s="24">
        <f t="shared" si="13"/>
        <v>0</v>
      </c>
      <c r="V15" s="33">
        <f t="shared" si="7"/>
        <v>0</v>
      </c>
    </row>
    <row r="16" spans="1:27" ht="18.75">
      <c r="A16" s="34"/>
      <c r="B16" s="35" t="s">
        <v>14</v>
      </c>
      <c r="C16" s="28"/>
      <c r="D16" s="28"/>
      <c r="E16" s="28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33"/>
    </row>
    <row r="17" spans="1:22" ht="81" customHeight="1">
      <c r="A17" s="34"/>
      <c r="B17" s="87" t="s">
        <v>114</v>
      </c>
      <c r="C17" s="84" t="s">
        <v>205</v>
      </c>
      <c r="D17" s="85" t="s">
        <v>43</v>
      </c>
      <c r="E17" s="30" t="s">
        <v>115</v>
      </c>
      <c r="F17" s="24">
        <f>G17+H17+I17</f>
        <v>3702</v>
      </c>
      <c r="G17" s="72">
        <v>111.1</v>
      </c>
      <c r="H17" s="72">
        <v>3590.9</v>
      </c>
      <c r="I17" s="24"/>
      <c r="J17" s="24">
        <f>K17+L17+M17</f>
        <v>0</v>
      </c>
      <c r="K17" s="24"/>
      <c r="L17" s="24"/>
      <c r="M17" s="24"/>
      <c r="N17" s="24">
        <f t="shared" ref="N17:N27" si="14">O17+P17+Q17</f>
        <v>0</v>
      </c>
      <c r="O17" s="24"/>
      <c r="P17" s="24"/>
      <c r="Q17" s="24"/>
      <c r="R17" s="24">
        <f t="shared" ref="R17:R27" si="15">S17+T17+U17</f>
        <v>0</v>
      </c>
      <c r="S17" s="24"/>
      <c r="T17" s="24"/>
      <c r="U17" s="24"/>
      <c r="V17" s="33"/>
    </row>
    <row r="18" spans="1:22" ht="78" customHeight="1">
      <c r="A18" s="34"/>
      <c r="B18" s="55" t="s">
        <v>258</v>
      </c>
      <c r="C18" s="30" t="s">
        <v>260</v>
      </c>
      <c r="D18" s="31" t="s">
        <v>261</v>
      </c>
      <c r="E18" s="30" t="s">
        <v>256</v>
      </c>
      <c r="F18" s="24">
        <f t="shared" ref="F18:F19" si="16">G18+H18+I18</f>
        <v>9671.7999999999993</v>
      </c>
      <c r="G18" s="72">
        <v>96.7</v>
      </c>
      <c r="H18" s="72">
        <v>9575.1</v>
      </c>
      <c r="I18" s="24"/>
      <c r="J18" s="24">
        <f t="shared" ref="J18:J19" si="17">K18+L18+M18</f>
        <v>0</v>
      </c>
      <c r="K18" s="24"/>
      <c r="L18" s="24"/>
      <c r="M18" s="24"/>
      <c r="N18" s="24">
        <f t="shared" si="14"/>
        <v>0</v>
      </c>
      <c r="O18" s="24"/>
      <c r="P18" s="24"/>
      <c r="Q18" s="24"/>
      <c r="R18" s="24">
        <f t="shared" si="15"/>
        <v>0</v>
      </c>
      <c r="S18" s="24"/>
      <c r="T18" s="24"/>
      <c r="U18" s="24"/>
      <c r="V18" s="33"/>
    </row>
    <row r="19" spans="1:22" ht="80.25" customHeight="1">
      <c r="A19" s="34"/>
      <c r="B19" s="55" t="s">
        <v>259</v>
      </c>
      <c r="C19" s="30" t="s">
        <v>260</v>
      </c>
      <c r="D19" s="31" t="s">
        <v>261</v>
      </c>
      <c r="E19" s="30" t="s">
        <v>257</v>
      </c>
      <c r="F19" s="24">
        <f t="shared" si="16"/>
        <v>34773.9</v>
      </c>
      <c r="G19" s="72">
        <v>347.7</v>
      </c>
      <c r="H19" s="72">
        <v>34426.199999999997</v>
      </c>
      <c r="I19" s="24"/>
      <c r="J19" s="24">
        <f t="shared" si="17"/>
        <v>0</v>
      </c>
      <c r="K19" s="24"/>
      <c r="L19" s="24"/>
      <c r="M19" s="24"/>
      <c r="N19" s="24">
        <f t="shared" si="14"/>
        <v>0</v>
      </c>
      <c r="O19" s="24"/>
      <c r="P19" s="24"/>
      <c r="Q19" s="24"/>
      <c r="R19" s="24">
        <f t="shared" si="15"/>
        <v>0</v>
      </c>
      <c r="S19" s="24"/>
      <c r="T19" s="24"/>
      <c r="U19" s="24"/>
      <c r="V19" s="33"/>
    </row>
    <row r="20" spans="1:22" ht="32.25" customHeight="1">
      <c r="A20" s="34"/>
      <c r="B20" s="43" t="s">
        <v>19</v>
      </c>
      <c r="C20" s="30"/>
      <c r="D20" s="31"/>
      <c r="E20" s="30"/>
      <c r="F20" s="24">
        <f>G20+H20+I20</f>
        <v>167031.9</v>
      </c>
      <c r="G20" s="24">
        <f>SUM(G22:G27)</f>
        <v>140472.1</v>
      </c>
      <c r="H20" s="24">
        <f t="shared" ref="H20:I20" si="18">SUM(H22:H27)</f>
        <v>11595.6</v>
      </c>
      <c r="I20" s="24">
        <f t="shared" si="18"/>
        <v>14964.2</v>
      </c>
      <c r="J20" s="24">
        <f>K20+L20+M20</f>
        <v>2273.1</v>
      </c>
      <c r="K20" s="24">
        <f>K22+K23+K24+K25+K26+K27</f>
        <v>231.7</v>
      </c>
      <c r="L20" s="24">
        <f t="shared" ref="L20:M20" si="19">L22+L23+L24+L25+L26+L27</f>
        <v>0</v>
      </c>
      <c r="M20" s="24">
        <f t="shared" si="19"/>
        <v>2041.4</v>
      </c>
      <c r="N20" s="24">
        <f>O20+P20+Q20</f>
        <v>154633.1</v>
      </c>
      <c r="O20" s="24">
        <f>SUM(O22:O27)</f>
        <v>137538.5</v>
      </c>
      <c r="P20" s="24">
        <f t="shared" ref="P20:Q20" si="20">SUM(P22:P27)</f>
        <v>5229.7</v>
      </c>
      <c r="Q20" s="24">
        <f t="shared" si="20"/>
        <v>11864.9</v>
      </c>
      <c r="R20" s="24">
        <f t="shared" si="15"/>
        <v>145241.79999999999</v>
      </c>
      <c r="S20" s="24">
        <f>SUM(S22:S27)</f>
        <v>137538.5</v>
      </c>
      <c r="T20" s="24">
        <f t="shared" ref="T20:U20" si="21">SUM(T22:T27)</f>
        <v>0</v>
      </c>
      <c r="U20" s="24">
        <f t="shared" si="21"/>
        <v>7703.3</v>
      </c>
      <c r="V20" s="33"/>
    </row>
    <row r="21" spans="1:22" ht="32.25" customHeight="1">
      <c r="A21" s="21" t="s">
        <v>18</v>
      </c>
      <c r="B21" s="35" t="s">
        <v>14</v>
      </c>
      <c r="C21" s="30"/>
      <c r="D21" s="31"/>
      <c r="E21" s="30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33"/>
    </row>
    <row r="22" spans="1:22" ht="124.5" customHeight="1">
      <c r="A22" s="34"/>
      <c r="B22" s="80" t="s">
        <v>22</v>
      </c>
      <c r="C22" s="30" t="s">
        <v>248</v>
      </c>
      <c r="D22" s="31" t="s">
        <v>21</v>
      </c>
      <c r="E22" s="30" t="s">
        <v>129</v>
      </c>
      <c r="F22" s="24">
        <f>G22+H22+I22</f>
        <v>10373</v>
      </c>
      <c r="G22" s="72">
        <v>9000</v>
      </c>
      <c r="H22" s="72"/>
      <c r="I22" s="72">
        <v>1373</v>
      </c>
      <c r="J22" s="24">
        <f>K22+L22+M22</f>
        <v>0</v>
      </c>
      <c r="K22" s="72"/>
      <c r="L22" s="72"/>
      <c r="M22" s="72"/>
      <c r="N22" s="24">
        <f t="shared" si="14"/>
        <v>9849</v>
      </c>
      <c r="O22" s="72">
        <v>9000</v>
      </c>
      <c r="P22" s="72"/>
      <c r="Q22" s="72">
        <v>849</v>
      </c>
      <c r="R22" s="24">
        <f t="shared" si="15"/>
        <v>9589</v>
      </c>
      <c r="S22" s="72">
        <v>9000</v>
      </c>
      <c r="T22" s="72"/>
      <c r="U22" s="102">
        <v>589</v>
      </c>
      <c r="V22" s="29">
        <f t="shared" si="7"/>
        <v>0</v>
      </c>
    </row>
    <row r="23" spans="1:22" ht="78.75" customHeight="1">
      <c r="A23" s="34"/>
      <c r="B23" s="36" t="s">
        <v>127</v>
      </c>
      <c r="C23" s="30" t="s">
        <v>248</v>
      </c>
      <c r="D23" s="31" t="s">
        <v>21</v>
      </c>
      <c r="E23" s="30" t="s">
        <v>126</v>
      </c>
      <c r="F23" s="24">
        <f t="shared" si="0"/>
        <v>30841.200000000001</v>
      </c>
      <c r="G23" s="72">
        <v>30000</v>
      </c>
      <c r="H23" s="72"/>
      <c r="I23" s="98">
        <v>841.2</v>
      </c>
      <c r="J23" s="24">
        <f t="shared" ref="J23:J27" si="22">K23+L23+M23</f>
        <v>0</v>
      </c>
      <c r="K23" s="72"/>
      <c r="L23" s="72"/>
      <c r="M23" s="72"/>
      <c r="N23" s="24">
        <f t="shared" si="14"/>
        <v>30864.6</v>
      </c>
      <c r="O23" s="72">
        <v>30000</v>
      </c>
      <c r="P23" s="72"/>
      <c r="Q23" s="72">
        <v>864.6</v>
      </c>
      <c r="R23" s="24">
        <f t="shared" si="15"/>
        <v>30512.1</v>
      </c>
      <c r="S23" s="72">
        <v>30000</v>
      </c>
      <c r="T23" s="72"/>
      <c r="U23" s="72">
        <v>512.1</v>
      </c>
      <c r="V23" s="29">
        <f t="shared" si="7"/>
        <v>0</v>
      </c>
    </row>
    <row r="24" spans="1:22" ht="49.5" customHeight="1">
      <c r="A24" s="34"/>
      <c r="B24" s="36" t="s">
        <v>23</v>
      </c>
      <c r="C24" s="30" t="s">
        <v>248</v>
      </c>
      <c r="D24" s="31" t="s">
        <v>21</v>
      </c>
      <c r="E24" s="30" t="s">
        <v>128</v>
      </c>
      <c r="F24" s="24">
        <f t="shared" si="0"/>
        <v>107280.3</v>
      </c>
      <c r="G24" s="72">
        <v>94981.8</v>
      </c>
      <c r="H24" s="72"/>
      <c r="I24" s="72">
        <v>12298.5</v>
      </c>
      <c r="J24" s="24">
        <f t="shared" si="22"/>
        <v>2273.1</v>
      </c>
      <c r="K24" s="72">
        <v>231.7</v>
      </c>
      <c r="L24" s="72"/>
      <c r="M24" s="72">
        <v>2041.4</v>
      </c>
      <c r="N24" s="24">
        <f t="shared" si="14"/>
        <v>104860.1</v>
      </c>
      <c r="O24" s="72">
        <v>94981.8</v>
      </c>
      <c r="P24" s="72"/>
      <c r="Q24" s="72">
        <v>9878.2999999999993</v>
      </c>
      <c r="R24" s="24">
        <f t="shared" si="15"/>
        <v>101573.9</v>
      </c>
      <c r="S24" s="72">
        <v>94981.8</v>
      </c>
      <c r="T24" s="72"/>
      <c r="U24" s="72">
        <v>6592.1</v>
      </c>
      <c r="V24" s="29">
        <f t="shared" si="7"/>
        <v>2.1000000000000001E-2</v>
      </c>
    </row>
    <row r="25" spans="1:22" ht="89.25" customHeight="1">
      <c r="A25" s="34"/>
      <c r="B25" s="36" t="s">
        <v>108</v>
      </c>
      <c r="C25" s="30" t="s">
        <v>248</v>
      </c>
      <c r="D25" s="31" t="s">
        <v>21</v>
      </c>
      <c r="E25" s="30" t="s">
        <v>109</v>
      </c>
      <c r="F25" s="24">
        <f t="shared" si="0"/>
        <v>7427.6</v>
      </c>
      <c r="G25" s="72">
        <v>3000</v>
      </c>
      <c r="H25" s="72">
        <v>4173.1000000000004</v>
      </c>
      <c r="I25" s="72">
        <v>254.5</v>
      </c>
      <c r="J25" s="24">
        <f t="shared" si="22"/>
        <v>0</v>
      </c>
      <c r="K25" s="72"/>
      <c r="L25" s="72"/>
      <c r="M25" s="72"/>
      <c r="N25" s="24">
        <f t="shared" si="14"/>
        <v>7637.2</v>
      </c>
      <c r="O25" s="72">
        <v>3000</v>
      </c>
      <c r="P25" s="72">
        <v>4364.2</v>
      </c>
      <c r="Q25" s="72">
        <v>273</v>
      </c>
      <c r="R25" s="24">
        <f t="shared" si="15"/>
        <v>3010.1</v>
      </c>
      <c r="S25" s="72">
        <v>3000</v>
      </c>
      <c r="T25" s="72"/>
      <c r="U25" s="72">
        <v>10.1</v>
      </c>
      <c r="V25" s="29">
        <f t="shared" si="7"/>
        <v>0</v>
      </c>
    </row>
    <row r="26" spans="1:22" ht="54.75" customHeight="1">
      <c r="A26" s="34"/>
      <c r="B26" s="36" t="s">
        <v>20</v>
      </c>
      <c r="C26" s="30" t="s">
        <v>248</v>
      </c>
      <c r="D26" s="31" t="s">
        <v>21</v>
      </c>
      <c r="E26" s="30" t="s">
        <v>110</v>
      </c>
      <c r="F26" s="24">
        <f t="shared" si="0"/>
        <v>9719.6</v>
      </c>
      <c r="G26" s="72">
        <v>2933.6</v>
      </c>
      <c r="H26" s="72">
        <v>6589</v>
      </c>
      <c r="I26" s="72">
        <v>197</v>
      </c>
      <c r="J26" s="24">
        <f t="shared" si="22"/>
        <v>0</v>
      </c>
      <c r="K26" s="72"/>
      <c r="L26" s="72"/>
      <c r="M26" s="72"/>
      <c r="N26" s="24">
        <f t="shared" si="14"/>
        <v>0</v>
      </c>
      <c r="O26" s="72">
        <v>0</v>
      </c>
      <c r="P26" s="72"/>
      <c r="Q26" s="72"/>
      <c r="R26" s="24">
        <f t="shared" si="15"/>
        <v>0</v>
      </c>
      <c r="S26" s="72">
        <v>0</v>
      </c>
      <c r="T26" s="72"/>
      <c r="U26" s="103"/>
      <c r="V26" s="29">
        <f t="shared" si="7"/>
        <v>0</v>
      </c>
    </row>
    <row r="27" spans="1:22" ht="54.75" customHeight="1">
      <c r="A27" s="34"/>
      <c r="B27" s="36" t="s">
        <v>111</v>
      </c>
      <c r="C27" s="30" t="s">
        <v>248</v>
      </c>
      <c r="D27" s="31" t="s">
        <v>21</v>
      </c>
      <c r="E27" s="30" t="s">
        <v>112</v>
      </c>
      <c r="F27" s="24">
        <f t="shared" si="0"/>
        <v>1390.2</v>
      </c>
      <c r="G27" s="72">
        <v>556.70000000000005</v>
      </c>
      <c r="H27" s="72">
        <v>833.5</v>
      </c>
      <c r="I27" s="72"/>
      <c r="J27" s="24">
        <f t="shared" si="22"/>
        <v>0</v>
      </c>
      <c r="K27" s="72"/>
      <c r="L27" s="72"/>
      <c r="M27" s="72"/>
      <c r="N27" s="24">
        <f t="shared" si="14"/>
        <v>1422.2</v>
      </c>
      <c r="O27" s="72">
        <v>556.70000000000005</v>
      </c>
      <c r="P27" s="72">
        <v>865.5</v>
      </c>
      <c r="Q27" s="72"/>
      <c r="R27" s="24">
        <f t="shared" si="15"/>
        <v>556.70000000000005</v>
      </c>
      <c r="S27" s="72">
        <v>556.70000000000005</v>
      </c>
      <c r="T27" s="72"/>
      <c r="U27" s="72"/>
      <c r="V27" s="29">
        <f t="shared" si="7"/>
        <v>0</v>
      </c>
    </row>
    <row r="28" spans="1:22" ht="33">
      <c r="A28" s="8" t="s">
        <v>24</v>
      </c>
      <c r="B28" s="43" t="s">
        <v>25</v>
      </c>
      <c r="C28" s="23" t="s">
        <v>12</v>
      </c>
      <c r="D28" s="23" t="s">
        <v>12</v>
      </c>
      <c r="E28" s="23" t="s">
        <v>12</v>
      </c>
      <c r="F28" s="24">
        <f t="shared" si="0"/>
        <v>638125.5</v>
      </c>
      <c r="G28" s="24">
        <f>SUM(G30:G31)</f>
        <v>83478.3</v>
      </c>
      <c r="H28" s="24">
        <f>SUM(H30:H31)</f>
        <v>554647.19999999995</v>
      </c>
      <c r="I28" s="24">
        <f>SUM(I30:I31)</f>
        <v>0</v>
      </c>
      <c r="J28" s="24">
        <f>K28+L28+M28</f>
        <v>55993.8</v>
      </c>
      <c r="K28" s="24">
        <f>SUM(K30:K31)</f>
        <v>7320</v>
      </c>
      <c r="L28" s="24">
        <f>SUM(L30:L31)</f>
        <v>48673.8</v>
      </c>
      <c r="M28" s="24">
        <f>SUM(M30:M31)</f>
        <v>0</v>
      </c>
      <c r="N28" s="24">
        <f t="shared" ref="N28" si="23">O28+P28+Q28</f>
        <v>400411.5</v>
      </c>
      <c r="O28" s="24">
        <f>SUM(O30:O31)</f>
        <v>52053.5</v>
      </c>
      <c r="P28" s="24">
        <f>SUM(P30:P31)</f>
        <v>348358</v>
      </c>
      <c r="Q28" s="24">
        <f>SUM(Q30:Q31)</f>
        <v>0</v>
      </c>
      <c r="R28" s="24">
        <f t="shared" ref="R28" si="24">S28+T28+U28</f>
        <v>133413</v>
      </c>
      <c r="S28" s="24">
        <f>SUM(S30:S31)</f>
        <v>10673</v>
      </c>
      <c r="T28" s="24">
        <f>SUM(T30:T31)</f>
        <v>122740</v>
      </c>
      <c r="U28" s="24">
        <f>SUM(U30:U31)</f>
        <v>0</v>
      </c>
      <c r="V28" s="25">
        <f t="shared" si="7"/>
        <v>8.7999999999999995E-2</v>
      </c>
    </row>
    <row r="29" spans="1:22" ht="18.75">
      <c r="A29" s="21"/>
      <c r="B29" s="35" t="s">
        <v>14</v>
      </c>
      <c r="C29" s="28"/>
      <c r="D29" s="37"/>
      <c r="E29" s="28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5"/>
    </row>
    <row r="30" spans="1:22" ht="73.5" customHeight="1">
      <c r="A30" s="21"/>
      <c r="B30" s="36" t="s">
        <v>26</v>
      </c>
      <c r="C30" s="30" t="s">
        <v>247</v>
      </c>
      <c r="D30" s="31" t="s">
        <v>17</v>
      </c>
      <c r="E30" s="30" t="s">
        <v>119</v>
      </c>
      <c r="F30" s="24">
        <f>G30+H30+I30</f>
        <v>637525.5</v>
      </c>
      <c r="G30" s="72">
        <v>82878.3</v>
      </c>
      <c r="H30" s="72">
        <v>554647.19999999995</v>
      </c>
      <c r="I30" s="72"/>
      <c r="J30" s="24">
        <f t="shared" ref="J30:J31" si="25">K30+L30+M30</f>
        <v>55946.9</v>
      </c>
      <c r="K30" s="72">
        <v>7273.1</v>
      </c>
      <c r="L30" s="72">
        <v>48673.8</v>
      </c>
      <c r="M30" s="72"/>
      <c r="N30" s="24">
        <f t="shared" ref="N30:N32" si="26">O30+P30+Q30</f>
        <v>400411.5</v>
      </c>
      <c r="O30" s="72">
        <v>52053.5</v>
      </c>
      <c r="P30" s="72">
        <v>348358</v>
      </c>
      <c r="Q30" s="72"/>
      <c r="R30" s="24">
        <f t="shared" ref="R30:R31" si="27">S30+T30+U30</f>
        <v>133413</v>
      </c>
      <c r="S30" s="72">
        <v>10673</v>
      </c>
      <c r="T30" s="72">
        <v>122740</v>
      </c>
      <c r="U30" s="72"/>
      <c r="V30" s="29">
        <f t="shared" si="7"/>
        <v>8.7999999999999995E-2</v>
      </c>
    </row>
    <row r="31" spans="1:22" ht="94.5" customHeight="1">
      <c r="A31" s="21"/>
      <c r="B31" s="36" t="s">
        <v>160</v>
      </c>
      <c r="C31" s="30" t="s">
        <v>247</v>
      </c>
      <c r="D31" s="31" t="s">
        <v>17</v>
      </c>
      <c r="E31" s="30" t="s">
        <v>124</v>
      </c>
      <c r="F31" s="24">
        <f t="shared" si="0"/>
        <v>600</v>
      </c>
      <c r="G31" s="72">
        <v>600</v>
      </c>
      <c r="H31" s="72"/>
      <c r="I31" s="72"/>
      <c r="J31" s="24">
        <f t="shared" si="25"/>
        <v>46.9</v>
      </c>
      <c r="K31" s="72">
        <v>46.9</v>
      </c>
      <c r="L31" s="72"/>
      <c r="M31" s="72"/>
      <c r="N31" s="24">
        <f t="shared" si="26"/>
        <v>0</v>
      </c>
      <c r="O31" s="72">
        <v>0</v>
      </c>
      <c r="P31" s="72"/>
      <c r="Q31" s="72"/>
      <c r="R31" s="24">
        <f t="shared" si="27"/>
        <v>0</v>
      </c>
      <c r="S31" s="72">
        <v>0</v>
      </c>
      <c r="T31" s="72"/>
      <c r="U31" s="72"/>
      <c r="V31" s="29">
        <f t="shared" si="7"/>
        <v>7.8E-2</v>
      </c>
    </row>
    <row r="32" spans="1:22" ht="30.75" customHeight="1">
      <c r="A32" s="21" t="s">
        <v>301</v>
      </c>
      <c r="B32" s="43" t="s">
        <v>304</v>
      </c>
      <c r="C32" s="30"/>
      <c r="D32" s="31"/>
      <c r="E32" s="23" t="s">
        <v>12</v>
      </c>
      <c r="F32" s="24">
        <f t="shared" ref="F32" si="28">G32+H32+I32</f>
        <v>182.4</v>
      </c>
      <c r="G32" s="72">
        <f>SUM(G34)</f>
        <v>0</v>
      </c>
      <c r="H32" s="72">
        <f t="shared" ref="H32:I32" si="29">SUM(H34)</f>
        <v>182.4</v>
      </c>
      <c r="I32" s="72">
        <f t="shared" si="29"/>
        <v>0</v>
      </c>
      <c r="J32" s="24">
        <f>K32+L32+M32</f>
        <v>0</v>
      </c>
      <c r="K32" s="72">
        <f>K34</f>
        <v>0</v>
      </c>
      <c r="L32" s="72">
        <f t="shared" ref="L32:M32" si="30">L34</f>
        <v>0</v>
      </c>
      <c r="M32" s="72">
        <f t="shared" si="30"/>
        <v>0</v>
      </c>
      <c r="N32" s="24">
        <f t="shared" si="26"/>
        <v>202.6</v>
      </c>
      <c r="O32" s="72">
        <f>SUM(O34)</f>
        <v>0</v>
      </c>
      <c r="P32" s="72">
        <f t="shared" ref="P32:Q32" si="31">SUM(P34)</f>
        <v>202.6</v>
      </c>
      <c r="Q32" s="72">
        <f t="shared" si="31"/>
        <v>0</v>
      </c>
      <c r="R32" s="24">
        <f>S32+T32+U32</f>
        <v>202.6</v>
      </c>
      <c r="S32" s="72">
        <f>SUM(S34)</f>
        <v>0</v>
      </c>
      <c r="T32" s="72">
        <f t="shared" ref="T32:U32" si="32">SUM(T34)</f>
        <v>202.6</v>
      </c>
      <c r="U32" s="72">
        <f t="shared" si="32"/>
        <v>0</v>
      </c>
      <c r="V32" s="29">
        <f t="shared" ref="V32" si="33">J32/F32</f>
        <v>0</v>
      </c>
    </row>
    <row r="33" spans="1:101" ht="21" customHeight="1">
      <c r="A33" s="21"/>
      <c r="B33" s="35" t="s">
        <v>14</v>
      </c>
      <c r="C33" s="30"/>
      <c r="D33" s="31"/>
      <c r="E33" s="30"/>
      <c r="F33" s="24"/>
      <c r="G33" s="72"/>
      <c r="H33" s="72"/>
      <c r="I33" s="72"/>
      <c r="J33" s="24">
        <f t="shared" ref="J33:J34" si="34">K33+L33+M33</f>
        <v>0</v>
      </c>
      <c r="K33" s="72"/>
      <c r="L33" s="72"/>
      <c r="M33" s="72"/>
      <c r="N33" s="24"/>
      <c r="O33" s="72"/>
      <c r="P33" s="72"/>
      <c r="Q33" s="72"/>
      <c r="R33" s="24"/>
      <c r="S33" s="72"/>
      <c r="T33" s="72"/>
      <c r="U33" s="72"/>
      <c r="V33" s="29"/>
    </row>
    <row r="34" spans="1:101" ht="83.25" customHeight="1">
      <c r="A34" s="21"/>
      <c r="B34" s="36" t="s">
        <v>303</v>
      </c>
      <c r="C34" s="30" t="s">
        <v>187</v>
      </c>
      <c r="D34" s="31" t="s">
        <v>15</v>
      </c>
      <c r="E34" s="30" t="s">
        <v>302</v>
      </c>
      <c r="F34" s="24">
        <f t="shared" si="0"/>
        <v>182.4</v>
      </c>
      <c r="G34" s="72"/>
      <c r="H34" s="72">
        <v>182.4</v>
      </c>
      <c r="I34" s="72"/>
      <c r="J34" s="24">
        <f t="shared" si="34"/>
        <v>0</v>
      </c>
      <c r="K34" s="72"/>
      <c r="L34" s="72"/>
      <c r="M34" s="72"/>
      <c r="N34" s="24">
        <f t="shared" ref="N34" si="35">O34+P34+Q34</f>
        <v>202.6</v>
      </c>
      <c r="O34" s="72"/>
      <c r="P34" s="72">
        <v>202.6</v>
      </c>
      <c r="Q34" s="72"/>
      <c r="R34" s="24">
        <f t="shared" ref="R34" si="36">S34+T34+U34</f>
        <v>202.6</v>
      </c>
      <c r="S34" s="72"/>
      <c r="T34" s="72">
        <v>202.6</v>
      </c>
      <c r="U34" s="72"/>
      <c r="V34" s="29"/>
    </row>
    <row r="35" spans="1:101" ht="24" customHeight="1">
      <c r="A35" s="18" t="s">
        <v>27</v>
      </c>
      <c r="B35" s="38" t="s">
        <v>28</v>
      </c>
      <c r="C35" s="39" t="s">
        <v>12</v>
      </c>
      <c r="D35" s="39" t="s">
        <v>12</v>
      </c>
      <c r="E35" s="39" t="s">
        <v>12</v>
      </c>
      <c r="F35" s="40">
        <f t="shared" si="0"/>
        <v>1413929.4</v>
      </c>
      <c r="G35" s="40">
        <f>G36+G40+G44+G47+G50</f>
        <v>335428.3</v>
      </c>
      <c r="H35" s="40">
        <f>H36+H40+H44+H47+H50</f>
        <v>1078501.1000000001</v>
      </c>
      <c r="I35" s="40">
        <f>I36+I40+I44+I47+I50</f>
        <v>0</v>
      </c>
      <c r="J35" s="40">
        <f>K35+L35+M35</f>
        <v>0</v>
      </c>
      <c r="K35" s="40">
        <f>K36+K40+K44+K47+K50</f>
        <v>0</v>
      </c>
      <c r="L35" s="40">
        <f>L36+L40+L44+L47+L50</f>
        <v>0</v>
      </c>
      <c r="M35" s="40">
        <f>M36+M40+M44+M47+M50</f>
        <v>0</v>
      </c>
      <c r="N35" s="40">
        <f t="shared" ref="N35:N36" si="37">O35+P35+Q35</f>
        <v>1448810.4</v>
      </c>
      <c r="O35" s="40">
        <f>O36+O40+O44+O47+O50</f>
        <v>316420.5</v>
      </c>
      <c r="P35" s="40">
        <f>P36+P40+P44+P47+P50</f>
        <v>1132389.8999999999</v>
      </c>
      <c r="Q35" s="40">
        <f>Q36+Q40+Q44+Q47+Q50</f>
        <v>0</v>
      </c>
      <c r="R35" s="40">
        <f t="shared" ref="R35:R36" si="38">S35+T35+U35</f>
        <v>1629368</v>
      </c>
      <c r="S35" s="40">
        <f>S36+S40+S44+S47+S50</f>
        <v>329217.7</v>
      </c>
      <c r="T35" s="40">
        <f>T36+T40+T44+T47+T50</f>
        <v>1300150.3</v>
      </c>
      <c r="U35" s="40">
        <f>U36+U40+U44+U47+U50</f>
        <v>0</v>
      </c>
      <c r="V35" s="41">
        <f t="shared" si="7"/>
        <v>0</v>
      </c>
    </row>
    <row r="36" spans="1:101" ht="51.75" customHeight="1">
      <c r="A36" s="21" t="s">
        <v>29</v>
      </c>
      <c r="B36" s="42" t="s">
        <v>30</v>
      </c>
      <c r="C36" s="23" t="s">
        <v>12</v>
      </c>
      <c r="D36" s="23" t="s">
        <v>12</v>
      </c>
      <c r="E36" s="23" t="s">
        <v>12</v>
      </c>
      <c r="F36" s="24">
        <f t="shared" si="0"/>
        <v>366990.3</v>
      </c>
      <c r="G36" s="24">
        <f>SUM(G38:G39)</f>
        <v>283532.90000000002</v>
      </c>
      <c r="H36" s="24">
        <f>SUM(H38:H39)</f>
        <v>83457.399999999994</v>
      </c>
      <c r="I36" s="24">
        <f>SUM(I38:I39)</f>
        <v>0</v>
      </c>
      <c r="J36" s="24">
        <f t="shared" ref="J36" si="39">K36+L36+M36</f>
        <v>0</v>
      </c>
      <c r="K36" s="24">
        <f>SUM(K38:K39)</f>
        <v>0</v>
      </c>
      <c r="L36" s="24">
        <f>SUM(L38:L39)</f>
        <v>0</v>
      </c>
      <c r="M36" s="24">
        <f>SUM(M38:M39)</f>
        <v>0</v>
      </c>
      <c r="N36" s="24">
        <f t="shared" si="37"/>
        <v>366990.3</v>
      </c>
      <c r="O36" s="24">
        <f>SUM(O38:O39)</f>
        <v>274264.09999999998</v>
      </c>
      <c r="P36" s="24">
        <f>SUM(P38:P39)</f>
        <v>92726.2</v>
      </c>
      <c r="Q36" s="24">
        <f>SUM(Q38:Q39)</f>
        <v>0</v>
      </c>
      <c r="R36" s="24">
        <f t="shared" si="38"/>
        <v>366990.3</v>
      </c>
      <c r="S36" s="24">
        <f>SUM(S38:S39)</f>
        <v>276494.7</v>
      </c>
      <c r="T36" s="24">
        <f>SUM(T38:T39)</f>
        <v>90495.6</v>
      </c>
      <c r="U36" s="24">
        <f>SUM(U38:U39)</f>
        <v>0</v>
      </c>
      <c r="V36" s="33">
        <f t="shared" si="7"/>
        <v>0</v>
      </c>
    </row>
    <row r="37" spans="1:101" ht="24" customHeight="1">
      <c r="A37" s="34"/>
      <c r="B37" s="35" t="s">
        <v>14</v>
      </c>
      <c r="C37" s="28"/>
      <c r="D37" s="28"/>
      <c r="E37" s="28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33"/>
    </row>
    <row r="38" spans="1:101" ht="36.75" customHeight="1">
      <c r="A38" s="34"/>
      <c r="B38" s="36" t="s">
        <v>166</v>
      </c>
      <c r="C38" s="30" t="s">
        <v>187</v>
      </c>
      <c r="D38" s="31" t="s">
        <v>15</v>
      </c>
      <c r="E38" s="30" t="s">
        <v>101</v>
      </c>
      <c r="F38" s="24">
        <f t="shared" si="0"/>
        <v>198000</v>
      </c>
      <c r="G38" s="72">
        <v>114542.6</v>
      </c>
      <c r="H38" s="72">
        <v>83457.399999999994</v>
      </c>
      <c r="I38" s="72"/>
      <c r="J38" s="24"/>
      <c r="K38" s="72"/>
      <c r="L38" s="72"/>
      <c r="M38" s="72"/>
      <c r="N38" s="24">
        <f t="shared" ref="N38:N40" si="40">O38+P38+Q38</f>
        <v>198000</v>
      </c>
      <c r="O38" s="72">
        <v>105273.8</v>
      </c>
      <c r="P38" s="72">
        <v>92726.2</v>
      </c>
      <c r="Q38" s="72"/>
      <c r="R38" s="24">
        <f t="shared" ref="R38:R40" si="41">S38+T38+U38</f>
        <v>198000</v>
      </c>
      <c r="S38" s="72">
        <v>107504.4</v>
      </c>
      <c r="T38" s="72">
        <v>90495.6</v>
      </c>
      <c r="U38" s="72"/>
      <c r="V38" s="29">
        <f t="shared" si="7"/>
        <v>0</v>
      </c>
    </row>
    <row r="39" spans="1:101" ht="42.75" customHeight="1">
      <c r="A39" s="34"/>
      <c r="B39" s="36" t="s">
        <v>31</v>
      </c>
      <c r="C39" s="30" t="s">
        <v>187</v>
      </c>
      <c r="D39" s="31" t="s">
        <v>15</v>
      </c>
      <c r="E39" s="30" t="s">
        <v>125</v>
      </c>
      <c r="F39" s="24">
        <f t="shared" si="0"/>
        <v>168990.3</v>
      </c>
      <c r="G39" s="72">
        <v>168990.3</v>
      </c>
      <c r="H39" s="72"/>
      <c r="I39" s="72"/>
      <c r="J39" s="24"/>
      <c r="K39" s="72"/>
      <c r="L39" s="72"/>
      <c r="M39" s="72"/>
      <c r="N39" s="24">
        <f t="shared" si="40"/>
        <v>168990.3</v>
      </c>
      <c r="O39" s="72">
        <v>168990.3</v>
      </c>
      <c r="P39" s="72"/>
      <c r="Q39" s="72"/>
      <c r="R39" s="24">
        <f t="shared" si="41"/>
        <v>168990.3</v>
      </c>
      <c r="S39" s="72">
        <v>168990.3</v>
      </c>
      <c r="T39" s="72"/>
      <c r="U39" s="72"/>
      <c r="V39" s="29">
        <f t="shared" si="7"/>
        <v>0</v>
      </c>
    </row>
    <row r="40" spans="1:101" ht="33">
      <c r="A40" s="21" t="s">
        <v>32</v>
      </c>
      <c r="B40" s="43" t="s">
        <v>33</v>
      </c>
      <c r="C40" s="23" t="s">
        <v>12</v>
      </c>
      <c r="D40" s="23" t="s">
        <v>12</v>
      </c>
      <c r="E40" s="23" t="s">
        <v>12</v>
      </c>
      <c r="F40" s="24">
        <f t="shared" ref="F40:F83" si="42">G40+H40+I40</f>
        <v>119000.1</v>
      </c>
      <c r="G40" s="24">
        <f>SUM(G42:G43)</f>
        <v>1569</v>
      </c>
      <c r="H40" s="24">
        <f>SUM(H42:H43)</f>
        <v>117431.1</v>
      </c>
      <c r="I40" s="24">
        <f>SUM(I42:I43)</f>
        <v>0</v>
      </c>
      <c r="J40" s="24">
        <f t="shared" ref="J40" si="43">K40+L40+M40</f>
        <v>0</v>
      </c>
      <c r="K40" s="24">
        <f>SUM(K42:K43)</f>
        <v>0</v>
      </c>
      <c r="L40" s="24">
        <f>SUM(L42:L43)</f>
        <v>0</v>
      </c>
      <c r="M40" s="24">
        <f>SUM(M42:M43)</f>
        <v>0</v>
      </c>
      <c r="N40" s="24">
        <f t="shared" si="40"/>
        <v>161501.70000000001</v>
      </c>
      <c r="O40" s="24">
        <f>SUM(O42:O43)</f>
        <v>4845</v>
      </c>
      <c r="P40" s="24">
        <f>SUM(P42:P43)</f>
        <v>156656.70000000001</v>
      </c>
      <c r="Q40" s="24">
        <f>SUM(Q42:Q43)</f>
        <v>0</v>
      </c>
      <c r="R40" s="24">
        <f t="shared" si="41"/>
        <v>52301.5</v>
      </c>
      <c r="S40" s="24">
        <f>SUM(S42:S43)</f>
        <v>1569</v>
      </c>
      <c r="T40" s="24">
        <f>SUM(T42:T43)</f>
        <v>50732.5</v>
      </c>
      <c r="U40" s="24">
        <f>SUM(U42:U43)</f>
        <v>0</v>
      </c>
      <c r="V40" s="25">
        <f t="shared" ref="V40:V84" si="44">J40/F40</f>
        <v>0</v>
      </c>
    </row>
    <row r="41" spans="1:101" ht="18.75">
      <c r="A41" s="34"/>
      <c r="B41" s="35" t="s">
        <v>14</v>
      </c>
      <c r="C41" s="28"/>
      <c r="D41" s="28"/>
      <c r="E41" s="28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5"/>
    </row>
    <row r="42" spans="1:101" s="49" customFormat="1" ht="47.25" customHeight="1">
      <c r="A42" s="44"/>
      <c r="B42" s="45" t="s">
        <v>34</v>
      </c>
      <c r="C42" s="46" t="s">
        <v>187</v>
      </c>
      <c r="D42" s="47" t="s">
        <v>15</v>
      </c>
      <c r="E42" s="46" t="s">
        <v>102</v>
      </c>
      <c r="F42" s="95">
        <f t="shared" si="42"/>
        <v>66698.600000000006</v>
      </c>
      <c r="G42" s="99">
        <v>0</v>
      </c>
      <c r="H42" s="99">
        <v>66698.600000000006</v>
      </c>
      <c r="I42" s="99"/>
      <c r="J42" s="95"/>
      <c r="K42" s="99"/>
      <c r="L42" s="99"/>
      <c r="M42" s="99"/>
      <c r="N42" s="24">
        <f t="shared" ref="N42:N43" si="45">O42+P42+Q42</f>
        <v>109200.2</v>
      </c>
      <c r="O42" s="99">
        <v>3276</v>
      </c>
      <c r="P42" s="99">
        <v>105924.2</v>
      </c>
      <c r="Q42" s="99"/>
      <c r="R42" s="24">
        <f t="shared" ref="R42:R43" si="46">S42+T42+U42</f>
        <v>0</v>
      </c>
      <c r="S42" s="99"/>
      <c r="T42" s="99"/>
      <c r="U42" s="99"/>
      <c r="V42" s="48">
        <f t="shared" si="44"/>
        <v>0</v>
      </c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</row>
    <row r="43" spans="1:101" s="49" customFormat="1" ht="75.75" customHeight="1">
      <c r="A43" s="44"/>
      <c r="B43" s="45" t="s">
        <v>104</v>
      </c>
      <c r="C43" s="46" t="s">
        <v>187</v>
      </c>
      <c r="D43" s="47" t="s">
        <v>15</v>
      </c>
      <c r="E43" s="46" t="s">
        <v>103</v>
      </c>
      <c r="F43" s="95">
        <f t="shared" si="42"/>
        <v>52301.5</v>
      </c>
      <c r="G43" s="99">
        <v>1569</v>
      </c>
      <c r="H43" s="99">
        <v>50732.5</v>
      </c>
      <c r="I43" s="99"/>
      <c r="J43" s="95"/>
      <c r="K43" s="99"/>
      <c r="L43" s="99"/>
      <c r="M43" s="99"/>
      <c r="N43" s="24">
        <f t="shared" si="45"/>
        <v>52301.5</v>
      </c>
      <c r="O43" s="99">
        <v>1569</v>
      </c>
      <c r="P43" s="99">
        <v>50732.5</v>
      </c>
      <c r="Q43" s="99"/>
      <c r="R43" s="24">
        <f t="shared" si="46"/>
        <v>52301.5</v>
      </c>
      <c r="S43" s="99">
        <v>1569</v>
      </c>
      <c r="T43" s="99">
        <v>50732.5</v>
      </c>
      <c r="U43" s="99"/>
      <c r="V43" s="48">
        <f t="shared" si="44"/>
        <v>0</v>
      </c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</row>
    <row r="44" spans="1:101" s="6" customFormat="1" ht="39.75" customHeight="1">
      <c r="A44" s="21" t="s">
        <v>35</v>
      </c>
      <c r="B44" s="42" t="s">
        <v>38</v>
      </c>
      <c r="C44" s="23" t="s">
        <v>12</v>
      </c>
      <c r="D44" s="23" t="s">
        <v>12</v>
      </c>
      <c r="E44" s="23" t="s">
        <v>12</v>
      </c>
      <c r="F44" s="24">
        <f t="shared" si="42"/>
        <v>56063.6</v>
      </c>
      <c r="G44" s="24">
        <f>SUM(G46:G46)</f>
        <v>0</v>
      </c>
      <c r="H44" s="24">
        <f>SUM(H46:H46)</f>
        <v>56063.6</v>
      </c>
      <c r="I44" s="24">
        <f>SUM(I46:I46)</f>
        <v>0</v>
      </c>
      <c r="J44" s="24">
        <f t="shared" ref="J44" si="47">K44+L44+M44</f>
        <v>0</v>
      </c>
      <c r="K44" s="24">
        <f>SUM(K46:K46)</f>
        <v>0</v>
      </c>
      <c r="L44" s="24">
        <f>SUM(L46:L46)</f>
        <v>0</v>
      </c>
      <c r="M44" s="24">
        <f>SUM(M46:M46)</f>
        <v>0</v>
      </c>
      <c r="N44" s="24">
        <f t="shared" ref="N44" si="48">O44+P44+Q44</f>
        <v>59435.6</v>
      </c>
      <c r="O44" s="24">
        <f>SUM(O46:O46)</f>
        <v>1783.1</v>
      </c>
      <c r="P44" s="24">
        <f>SUM(P46:P46)</f>
        <v>57652.5</v>
      </c>
      <c r="Q44" s="24">
        <f>SUM(Q46:Q46)</f>
        <v>0</v>
      </c>
      <c r="R44" s="24">
        <f t="shared" ref="R44" si="49">S44+T44+U44</f>
        <v>0</v>
      </c>
      <c r="S44" s="24">
        <f>SUM(S46:S46)</f>
        <v>0</v>
      </c>
      <c r="T44" s="24">
        <f>SUM(T46:T46)</f>
        <v>0</v>
      </c>
      <c r="U44" s="24">
        <f>SUM(U46:U46)</f>
        <v>0</v>
      </c>
      <c r="V44" s="25">
        <f>J44/F44</f>
        <v>0</v>
      </c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</row>
    <row r="45" spans="1:101" ht="18.75">
      <c r="A45" s="34"/>
      <c r="B45" s="35" t="s">
        <v>14</v>
      </c>
      <c r="C45" s="28"/>
      <c r="D45" s="28"/>
      <c r="E45" s="28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5"/>
    </row>
    <row r="46" spans="1:101" ht="57" customHeight="1">
      <c r="A46" s="34"/>
      <c r="B46" s="36" t="s">
        <v>105</v>
      </c>
      <c r="C46" s="30" t="s">
        <v>187</v>
      </c>
      <c r="D46" s="31" t="s">
        <v>15</v>
      </c>
      <c r="E46" s="30" t="s">
        <v>106</v>
      </c>
      <c r="F46" s="24">
        <f t="shared" si="42"/>
        <v>56063.6</v>
      </c>
      <c r="G46" s="72">
        <v>0</v>
      </c>
      <c r="H46" s="72">
        <v>56063.6</v>
      </c>
      <c r="I46" s="72"/>
      <c r="J46" s="24"/>
      <c r="K46" s="72"/>
      <c r="L46" s="72"/>
      <c r="M46" s="72"/>
      <c r="N46" s="24">
        <f t="shared" ref="N46:N47" si="50">O46+P46+Q46</f>
        <v>59435.6</v>
      </c>
      <c r="O46" s="72">
        <v>1783.1</v>
      </c>
      <c r="P46" s="72">
        <v>57652.5</v>
      </c>
      <c r="Q46" s="72"/>
      <c r="R46" s="24">
        <f t="shared" ref="R46:R47" si="51">S46+T46+U46</f>
        <v>0</v>
      </c>
      <c r="S46" s="72"/>
      <c r="T46" s="72"/>
      <c r="U46" s="72"/>
      <c r="V46" s="29">
        <f t="shared" si="44"/>
        <v>0</v>
      </c>
    </row>
    <row r="47" spans="1:101" s="6" customFormat="1" ht="72.75" customHeight="1">
      <c r="A47" s="50" t="s">
        <v>36</v>
      </c>
      <c r="B47" s="43" t="s">
        <v>189</v>
      </c>
      <c r="C47" s="23" t="s">
        <v>12</v>
      </c>
      <c r="D47" s="23" t="s">
        <v>12</v>
      </c>
      <c r="E47" s="23" t="s">
        <v>12</v>
      </c>
      <c r="F47" s="24">
        <f>G47+H47+I47</f>
        <v>65158.1</v>
      </c>
      <c r="G47" s="24">
        <f>SUM(G49)</f>
        <v>16223.8</v>
      </c>
      <c r="H47" s="24">
        <f t="shared" ref="H47:I47" si="52">SUM(H49)</f>
        <v>48934.3</v>
      </c>
      <c r="I47" s="24">
        <f t="shared" si="52"/>
        <v>0</v>
      </c>
      <c r="J47" s="24">
        <f t="shared" ref="J47" si="53">K47+L47+M47</f>
        <v>0</v>
      </c>
      <c r="K47" s="24">
        <f>K49</f>
        <v>0</v>
      </c>
      <c r="L47" s="24">
        <f>L49</f>
        <v>0</v>
      </c>
      <c r="M47" s="24">
        <f>SUM(M49:M57)</f>
        <v>0</v>
      </c>
      <c r="N47" s="24">
        <f t="shared" si="50"/>
        <v>54165.5</v>
      </c>
      <c r="O47" s="24">
        <f>SUM(O49)</f>
        <v>1425.7</v>
      </c>
      <c r="P47" s="24">
        <f>SUM(P49)</f>
        <v>52739.8</v>
      </c>
      <c r="Q47" s="24">
        <f>SUM(Q49:Q57)</f>
        <v>0</v>
      </c>
      <c r="R47" s="24">
        <f t="shared" si="51"/>
        <v>0</v>
      </c>
      <c r="S47" s="24">
        <f>SUM(S49)</f>
        <v>0</v>
      </c>
      <c r="T47" s="24">
        <f>SUM(T49)</f>
        <v>0</v>
      </c>
      <c r="U47" s="24">
        <f>SUM(U49:U57)</f>
        <v>0</v>
      </c>
      <c r="V47" s="25">
        <f t="shared" si="44"/>
        <v>0</v>
      </c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</row>
    <row r="48" spans="1:101" ht="22.5" customHeight="1">
      <c r="A48" s="11"/>
      <c r="B48" s="35" t="s">
        <v>14</v>
      </c>
      <c r="C48" s="28"/>
      <c r="D48" s="28"/>
      <c r="E48" s="28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5"/>
    </row>
    <row r="49" spans="1:22" ht="72.75" customHeight="1">
      <c r="A49" s="8"/>
      <c r="B49" s="36" t="s">
        <v>37</v>
      </c>
      <c r="C49" s="30" t="s">
        <v>187</v>
      </c>
      <c r="D49" s="31" t="s">
        <v>15</v>
      </c>
      <c r="E49" s="30" t="s">
        <v>107</v>
      </c>
      <c r="F49" s="24">
        <f t="shared" si="42"/>
        <v>65158.1</v>
      </c>
      <c r="G49" s="72">
        <v>16223.8</v>
      </c>
      <c r="H49" s="72">
        <v>48934.3</v>
      </c>
      <c r="I49" s="72"/>
      <c r="J49" s="24"/>
      <c r="K49" s="72"/>
      <c r="L49" s="72"/>
      <c r="M49" s="72"/>
      <c r="N49" s="24">
        <f t="shared" ref="N49:N58" si="54">O49+P49+Q49</f>
        <v>54165.5</v>
      </c>
      <c r="O49" s="72">
        <v>1425.7</v>
      </c>
      <c r="P49" s="72">
        <v>52739.8</v>
      </c>
      <c r="Q49" s="72"/>
      <c r="R49" s="24">
        <f t="shared" ref="R49:R58" si="55">S49+T49+U49</f>
        <v>0</v>
      </c>
      <c r="S49" s="72">
        <v>0</v>
      </c>
      <c r="T49" s="72"/>
      <c r="U49" s="72"/>
      <c r="V49" s="29">
        <f t="shared" si="44"/>
        <v>0</v>
      </c>
    </row>
    <row r="50" spans="1:22" ht="46.5" customHeight="1">
      <c r="A50" s="8" t="s">
        <v>190</v>
      </c>
      <c r="B50" s="43" t="s">
        <v>191</v>
      </c>
      <c r="C50" s="30" t="s">
        <v>12</v>
      </c>
      <c r="D50" s="31" t="s">
        <v>12</v>
      </c>
      <c r="E50" s="30" t="s">
        <v>12</v>
      </c>
      <c r="F50" s="24">
        <f>G50+H50+I50</f>
        <v>806717.3</v>
      </c>
      <c r="G50" s="24">
        <f>SUM(G52:G57)</f>
        <v>34102.6</v>
      </c>
      <c r="H50" s="24">
        <f>SUM(H52:H57)</f>
        <v>772614.7</v>
      </c>
      <c r="I50" s="24">
        <f>SUM(I52:I57)</f>
        <v>0</v>
      </c>
      <c r="J50" s="24">
        <f>K50+L50+M50</f>
        <v>0</v>
      </c>
      <c r="K50" s="24">
        <f>SUM(K52:K57)</f>
        <v>0</v>
      </c>
      <c r="L50" s="24">
        <f>SUM(L52:L57)</f>
        <v>0</v>
      </c>
      <c r="M50" s="24">
        <f>SUM(M52:M57)</f>
        <v>0</v>
      </c>
      <c r="N50" s="24">
        <f>O50+P50+Q50</f>
        <v>806717.3</v>
      </c>
      <c r="O50" s="24">
        <f>SUM(O52:O57)</f>
        <v>34102.6</v>
      </c>
      <c r="P50" s="24">
        <f>SUM(P52:P57)</f>
        <v>772614.7</v>
      </c>
      <c r="Q50" s="24">
        <f>SUM(Q52:Q57)</f>
        <v>0</v>
      </c>
      <c r="R50" s="24">
        <f>S50+T50+U50</f>
        <v>1210076.2</v>
      </c>
      <c r="S50" s="24">
        <f>SUM(S52:S57)</f>
        <v>51154</v>
      </c>
      <c r="T50" s="24">
        <f>SUM(T52:T57)</f>
        <v>1158922.2</v>
      </c>
      <c r="U50" s="24">
        <f>SUM(U52:U57)</f>
        <v>0</v>
      </c>
      <c r="V50" s="29">
        <f t="shared" si="44"/>
        <v>0</v>
      </c>
    </row>
    <row r="51" spans="1:22" ht="22.5" customHeight="1">
      <c r="A51" s="8"/>
      <c r="B51" s="35" t="s">
        <v>14</v>
      </c>
      <c r="C51" s="30"/>
      <c r="D51" s="31"/>
      <c r="E51" s="30"/>
      <c r="F51" s="24"/>
      <c r="G51" s="72"/>
      <c r="H51" s="72"/>
      <c r="I51" s="72"/>
      <c r="J51" s="24"/>
      <c r="K51" s="72"/>
      <c r="L51" s="72"/>
      <c r="M51" s="72"/>
      <c r="N51" s="24"/>
      <c r="O51" s="72"/>
      <c r="P51" s="72"/>
      <c r="Q51" s="72"/>
      <c r="R51" s="24"/>
      <c r="S51" s="72"/>
      <c r="T51" s="72"/>
      <c r="U51" s="72"/>
      <c r="V51" s="29"/>
    </row>
    <row r="52" spans="1:22" ht="60" customHeight="1">
      <c r="A52" s="21"/>
      <c r="B52" s="36" t="s">
        <v>197</v>
      </c>
      <c r="C52" s="30" t="s">
        <v>188</v>
      </c>
      <c r="D52" s="31" t="s">
        <v>16</v>
      </c>
      <c r="E52" s="31" t="s">
        <v>192</v>
      </c>
      <c r="F52" s="24">
        <f>G52+H52+I52</f>
        <v>146767</v>
      </c>
      <c r="G52" s="72">
        <v>6204.3</v>
      </c>
      <c r="H52" s="72">
        <v>140562.70000000001</v>
      </c>
      <c r="I52" s="72"/>
      <c r="J52" s="24"/>
      <c r="K52" s="72"/>
      <c r="L52" s="72"/>
      <c r="M52" s="72"/>
      <c r="N52" s="24">
        <f t="shared" si="54"/>
        <v>142053.9</v>
      </c>
      <c r="O52" s="72">
        <v>6005.1</v>
      </c>
      <c r="P52" s="72">
        <v>136048.79999999999</v>
      </c>
      <c r="Q52" s="72"/>
      <c r="R52" s="24">
        <f t="shared" si="55"/>
        <v>436236.5</v>
      </c>
      <c r="S52" s="72">
        <v>18441.2</v>
      </c>
      <c r="T52" s="72">
        <v>417795.3</v>
      </c>
      <c r="U52" s="72"/>
      <c r="V52" s="29">
        <f t="shared" si="44"/>
        <v>0</v>
      </c>
    </row>
    <row r="53" spans="1:22" ht="63.75" customHeight="1">
      <c r="A53" s="21"/>
      <c r="B53" s="36" t="s">
        <v>197</v>
      </c>
      <c r="C53" s="30" t="s">
        <v>202</v>
      </c>
      <c r="D53" s="31" t="s">
        <v>116</v>
      </c>
      <c r="E53" s="30" t="s">
        <v>192</v>
      </c>
      <c r="F53" s="24">
        <f t="shared" ref="F53:F56" si="56">G53+H53+I53</f>
        <v>39933.4</v>
      </c>
      <c r="G53" s="72">
        <v>1688.1</v>
      </c>
      <c r="H53" s="72">
        <v>38245.300000000003</v>
      </c>
      <c r="I53" s="72"/>
      <c r="J53" s="24"/>
      <c r="K53" s="72"/>
      <c r="L53" s="72"/>
      <c r="M53" s="72"/>
      <c r="N53" s="24">
        <f t="shared" si="54"/>
        <v>103463.4</v>
      </c>
      <c r="O53" s="72">
        <v>4373.7</v>
      </c>
      <c r="P53" s="72">
        <v>99089.7</v>
      </c>
      <c r="Q53" s="72"/>
      <c r="R53" s="24">
        <f t="shared" si="55"/>
        <v>0</v>
      </c>
      <c r="S53" s="72">
        <v>0</v>
      </c>
      <c r="T53" s="72">
        <v>0</v>
      </c>
      <c r="U53" s="72"/>
      <c r="V53" s="29">
        <f t="shared" si="44"/>
        <v>0</v>
      </c>
    </row>
    <row r="54" spans="1:22" ht="75" customHeight="1">
      <c r="A54" s="21"/>
      <c r="B54" s="36" t="s">
        <v>198</v>
      </c>
      <c r="C54" s="30" t="s">
        <v>187</v>
      </c>
      <c r="D54" s="31" t="s">
        <v>15</v>
      </c>
      <c r="E54" s="30" t="s">
        <v>193</v>
      </c>
      <c r="F54" s="24">
        <f t="shared" si="56"/>
        <v>26908.1</v>
      </c>
      <c r="G54" s="72">
        <v>1137.5</v>
      </c>
      <c r="H54" s="72">
        <v>25770.6</v>
      </c>
      <c r="I54" s="72"/>
      <c r="J54" s="24"/>
      <c r="K54" s="72"/>
      <c r="L54" s="72"/>
      <c r="M54" s="72"/>
      <c r="N54" s="24">
        <f t="shared" si="54"/>
        <v>28509.1</v>
      </c>
      <c r="O54" s="72">
        <v>1205.2</v>
      </c>
      <c r="P54" s="72">
        <v>27303.9</v>
      </c>
      <c r="Q54" s="72"/>
      <c r="R54" s="24">
        <f t="shared" si="55"/>
        <v>29667.200000000001</v>
      </c>
      <c r="S54" s="72">
        <v>1254.0999999999999</v>
      </c>
      <c r="T54" s="72">
        <v>28413.1</v>
      </c>
      <c r="U54" s="72"/>
      <c r="V54" s="29">
        <f t="shared" si="44"/>
        <v>0</v>
      </c>
    </row>
    <row r="55" spans="1:22" ht="125.25" customHeight="1">
      <c r="A55" s="21"/>
      <c r="B55" s="36" t="s">
        <v>199</v>
      </c>
      <c r="C55" s="30" t="s">
        <v>187</v>
      </c>
      <c r="D55" s="31" t="s">
        <v>15</v>
      </c>
      <c r="E55" s="30" t="s">
        <v>194</v>
      </c>
      <c r="F55" s="24">
        <f t="shared" si="56"/>
        <v>153197.6</v>
      </c>
      <c r="G55" s="72">
        <v>6476.2</v>
      </c>
      <c r="H55" s="72">
        <v>146721.4</v>
      </c>
      <c r="I55" s="72"/>
      <c r="J55" s="24"/>
      <c r="K55" s="72"/>
      <c r="L55" s="72"/>
      <c r="M55" s="72"/>
      <c r="N55" s="24">
        <f t="shared" si="54"/>
        <v>0</v>
      </c>
      <c r="O55" s="72">
        <v>0</v>
      </c>
      <c r="P55" s="72">
        <v>0</v>
      </c>
      <c r="Q55" s="72"/>
      <c r="R55" s="24">
        <f t="shared" si="55"/>
        <v>5488.6</v>
      </c>
      <c r="S55" s="72">
        <v>232</v>
      </c>
      <c r="T55" s="72">
        <v>5256.6</v>
      </c>
      <c r="U55" s="72"/>
      <c r="V55" s="29">
        <f t="shared" si="44"/>
        <v>0</v>
      </c>
    </row>
    <row r="56" spans="1:22" ht="152.25" customHeight="1">
      <c r="A56" s="21"/>
      <c r="B56" s="36" t="s">
        <v>200</v>
      </c>
      <c r="C56" s="30" t="s">
        <v>187</v>
      </c>
      <c r="D56" s="31" t="s">
        <v>15</v>
      </c>
      <c r="E56" s="30" t="s">
        <v>195</v>
      </c>
      <c r="F56" s="24">
        <f t="shared" si="56"/>
        <v>0</v>
      </c>
      <c r="G56" s="72">
        <v>0</v>
      </c>
      <c r="H56" s="72">
        <v>0</v>
      </c>
      <c r="I56" s="72"/>
      <c r="J56" s="24"/>
      <c r="K56" s="72"/>
      <c r="L56" s="72"/>
      <c r="M56" s="72"/>
      <c r="N56" s="24">
        <f t="shared" si="54"/>
        <v>0</v>
      </c>
      <c r="O56" s="72">
        <v>0</v>
      </c>
      <c r="P56" s="72">
        <v>0</v>
      </c>
      <c r="Q56" s="72"/>
      <c r="R56" s="24">
        <f t="shared" si="55"/>
        <v>18749.5</v>
      </c>
      <c r="S56" s="72">
        <v>792.6</v>
      </c>
      <c r="T56" s="72">
        <v>17956.900000000001</v>
      </c>
      <c r="U56" s="72"/>
      <c r="V56" s="29" t="e">
        <f t="shared" si="44"/>
        <v>#DIV/0!</v>
      </c>
    </row>
    <row r="57" spans="1:22" ht="77.25" customHeight="1">
      <c r="A57" s="21"/>
      <c r="B57" s="36" t="s">
        <v>201</v>
      </c>
      <c r="C57" s="30" t="s">
        <v>188</v>
      </c>
      <c r="D57" s="31" t="s">
        <v>16</v>
      </c>
      <c r="E57" s="30" t="s">
        <v>196</v>
      </c>
      <c r="F57" s="24">
        <f t="shared" ref="F57" si="57">G57+H57+I57</f>
        <v>439911.2</v>
      </c>
      <c r="G57" s="72">
        <v>18596.5</v>
      </c>
      <c r="H57" s="72">
        <v>421314.7</v>
      </c>
      <c r="I57" s="72"/>
      <c r="J57" s="24"/>
      <c r="K57" s="72"/>
      <c r="L57" s="72"/>
      <c r="M57" s="72"/>
      <c r="N57" s="24">
        <f t="shared" ref="N57" si="58">O57+P57+Q57</f>
        <v>532690.9</v>
      </c>
      <c r="O57" s="72">
        <v>22518.6</v>
      </c>
      <c r="P57" s="72">
        <v>510172.3</v>
      </c>
      <c r="Q57" s="72"/>
      <c r="R57" s="24">
        <f t="shared" ref="R57" si="59">S57+T57+U57</f>
        <v>719934.4</v>
      </c>
      <c r="S57" s="72">
        <v>30434.1</v>
      </c>
      <c r="T57" s="72">
        <v>689500.3</v>
      </c>
      <c r="U57" s="72"/>
      <c r="V57" s="29">
        <f t="shared" ref="V57" si="60">J57/F57</f>
        <v>0</v>
      </c>
    </row>
    <row r="58" spans="1:22" ht="24" customHeight="1">
      <c r="A58" s="16" t="s">
        <v>39</v>
      </c>
      <c r="B58" s="17" t="s">
        <v>40</v>
      </c>
      <c r="C58" s="39" t="s">
        <v>12</v>
      </c>
      <c r="D58" s="39" t="s">
        <v>12</v>
      </c>
      <c r="E58" s="39" t="s">
        <v>12</v>
      </c>
      <c r="F58" s="40">
        <f>G58+H58+I58</f>
        <v>1482283.4</v>
      </c>
      <c r="G58" s="40">
        <f>G59+G70+G74+G81</f>
        <v>809657.3</v>
      </c>
      <c r="H58" s="40">
        <f t="shared" ref="H58:I58" si="61">H59+H70+H74+H81</f>
        <v>604719.6</v>
      </c>
      <c r="I58" s="40">
        <f t="shared" si="61"/>
        <v>67906.5</v>
      </c>
      <c r="J58" s="40">
        <f>K58+L58+M58</f>
        <v>2611.1999999999998</v>
      </c>
      <c r="K58" s="40">
        <f>K59+K70+K74+K81</f>
        <v>2018.3</v>
      </c>
      <c r="L58" s="40">
        <f t="shared" ref="L58:M58" si="62">L59+L70+L74+L81</f>
        <v>592.9</v>
      </c>
      <c r="M58" s="40">
        <f t="shared" si="62"/>
        <v>0</v>
      </c>
      <c r="N58" s="40">
        <f t="shared" si="54"/>
        <v>1924035</v>
      </c>
      <c r="O58" s="40">
        <f>O59+O70+O74+O81</f>
        <v>858502.3</v>
      </c>
      <c r="P58" s="40">
        <f t="shared" ref="P58:Q58" si="63">P59+P70+P74+P81</f>
        <v>1064153.8</v>
      </c>
      <c r="Q58" s="40">
        <f t="shared" si="63"/>
        <v>1378.9</v>
      </c>
      <c r="R58" s="40">
        <f t="shared" si="55"/>
        <v>254906.6</v>
      </c>
      <c r="S58" s="40">
        <f>S59+S70+S74+S81</f>
        <v>176702.4</v>
      </c>
      <c r="T58" s="40">
        <f t="shared" ref="T58:U58" si="64">T59+T70+T74+T81</f>
        <v>78204.2</v>
      </c>
      <c r="U58" s="40">
        <f t="shared" si="64"/>
        <v>0</v>
      </c>
      <c r="V58" s="41">
        <f t="shared" si="44"/>
        <v>2E-3</v>
      </c>
    </row>
    <row r="59" spans="1:22" ht="42.75" customHeight="1">
      <c r="A59" s="8" t="s">
        <v>41</v>
      </c>
      <c r="B59" s="43" t="s">
        <v>42</v>
      </c>
      <c r="C59" s="52" t="s">
        <v>12</v>
      </c>
      <c r="D59" s="52" t="s">
        <v>12</v>
      </c>
      <c r="E59" s="56" t="s">
        <v>12</v>
      </c>
      <c r="F59" s="24">
        <f t="shared" si="42"/>
        <v>911280.3</v>
      </c>
      <c r="G59" s="24">
        <f>SUM(G61:G69)</f>
        <v>610822.40000000002</v>
      </c>
      <c r="H59" s="24">
        <f t="shared" ref="H59:I59" si="65">SUM(H61:H69)</f>
        <v>232551.4</v>
      </c>
      <c r="I59" s="24">
        <f t="shared" si="65"/>
        <v>67906.5</v>
      </c>
      <c r="J59" s="24">
        <f>K59+L59+M59</f>
        <v>0</v>
      </c>
      <c r="K59" s="24">
        <f>SUM(K61:K67)</f>
        <v>0</v>
      </c>
      <c r="L59" s="24">
        <f>SUM(L61:L67)</f>
        <v>0</v>
      </c>
      <c r="M59" s="24">
        <f>SUM(M61:M67)</f>
        <v>0</v>
      </c>
      <c r="N59" s="24">
        <f>O59+P59+Q59</f>
        <v>1641703.6</v>
      </c>
      <c r="O59" s="24">
        <f>SUM(O61:O69)</f>
        <v>680893.8</v>
      </c>
      <c r="P59" s="24">
        <f t="shared" ref="P59:Q59" si="66">SUM(P61:P69)</f>
        <v>959430.9</v>
      </c>
      <c r="Q59" s="24">
        <f t="shared" si="66"/>
        <v>1378.9</v>
      </c>
      <c r="R59" s="24">
        <f t="shared" ref="R59" si="67">SUM(R61:R67)</f>
        <v>4304.6000000000004</v>
      </c>
      <c r="S59" s="24">
        <f>SUM(S61:S69)</f>
        <v>4304.6000000000004</v>
      </c>
      <c r="T59" s="24">
        <f t="shared" ref="T59:U59" si="68">SUM(T61:T69)</f>
        <v>0</v>
      </c>
      <c r="U59" s="24">
        <f t="shared" si="68"/>
        <v>0</v>
      </c>
      <c r="V59" s="33">
        <f t="shared" si="44"/>
        <v>0</v>
      </c>
    </row>
    <row r="60" spans="1:22" ht="18.75">
      <c r="A60" s="34"/>
      <c r="B60" s="35" t="s">
        <v>14</v>
      </c>
      <c r="C60" s="28"/>
      <c r="D60" s="28"/>
      <c r="E60" s="28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33"/>
    </row>
    <row r="61" spans="1:22" ht="66" customHeight="1">
      <c r="A61" s="34"/>
      <c r="B61" s="36" t="s">
        <v>203</v>
      </c>
      <c r="C61" s="30" t="s">
        <v>205</v>
      </c>
      <c r="D61" s="31" t="s">
        <v>43</v>
      </c>
      <c r="E61" s="53" t="s">
        <v>206</v>
      </c>
      <c r="F61" s="24">
        <f t="shared" si="42"/>
        <v>100000</v>
      </c>
      <c r="G61" s="72">
        <v>50000</v>
      </c>
      <c r="H61" s="72"/>
      <c r="I61" s="72">
        <v>50000</v>
      </c>
      <c r="J61" s="24">
        <f t="shared" ref="J61:J69" si="69">K61+L61+M61</f>
        <v>0</v>
      </c>
      <c r="K61" s="72"/>
      <c r="L61" s="72"/>
      <c r="M61" s="72"/>
      <c r="N61" s="24">
        <f t="shared" ref="N61:N70" si="70">O61+P61+Q61</f>
        <v>0</v>
      </c>
      <c r="O61" s="72">
        <v>0</v>
      </c>
      <c r="P61" s="72"/>
      <c r="Q61" s="72"/>
      <c r="R61" s="24">
        <f t="shared" ref="R61:R70" si="71">S61+T61+U61</f>
        <v>0</v>
      </c>
      <c r="S61" s="72">
        <v>0</v>
      </c>
      <c r="T61" s="72"/>
      <c r="U61" s="72"/>
      <c r="V61" s="29">
        <f t="shared" si="44"/>
        <v>0</v>
      </c>
    </row>
    <row r="62" spans="1:22" ht="66" customHeight="1">
      <c r="A62" s="34"/>
      <c r="B62" s="36" t="s">
        <v>263</v>
      </c>
      <c r="C62" s="30" t="s">
        <v>205</v>
      </c>
      <c r="D62" s="31" t="s">
        <v>43</v>
      </c>
      <c r="E62" s="53" t="s">
        <v>262</v>
      </c>
      <c r="F62" s="24">
        <f t="shared" si="42"/>
        <v>73838.5</v>
      </c>
      <c r="G62" s="72">
        <v>15972.1</v>
      </c>
      <c r="H62" s="72">
        <v>57866.400000000001</v>
      </c>
      <c r="I62" s="72"/>
      <c r="J62" s="24">
        <f t="shared" si="69"/>
        <v>0</v>
      </c>
      <c r="K62" s="72"/>
      <c r="L62" s="72"/>
      <c r="M62" s="72"/>
      <c r="N62" s="24">
        <f t="shared" si="70"/>
        <v>100813.8</v>
      </c>
      <c r="O62" s="72">
        <v>7199.9</v>
      </c>
      <c r="P62" s="72">
        <v>93613.9</v>
      </c>
      <c r="Q62" s="72"/>
      <c r="R62" s="24">
        <f t="shared" si="71"/>
        <v>4304.6000000000004</v>
      </c>
      <c r="S62" s="72">
        <v>4304.6000000000004</v>
      </c>
      <c r="T62" s="72"/>
      <c r="U62" s="72"/>
      <c r="V62" s="29"/>
    </row>
    <row r="63" spans="1:22" ht="66" customHeight="1">
      <c r="A63" s="34"/>
      <c r="B63" s="36" t="s">
        <v>265</v>
      </c>
      <c r="C63" s="30" t="s">
        <v>188</v>
      </c>
      <c r="D63" s="31" t="s">
        <v>16</v>
      </c>
      <c r="E63" s="53" t="s">
        <v>264</v>
      </c>
      <c r="F63" s="24">
        <f t="shared" si="42"/>
        <v>226549.3</v>
      </c>
      <c r="G63" s="72">
        <v>213549.3</v>
      </c>
      <c r="H63" s="72"/>
      <c r="I63" s="72">
        <v>13000</v>
      </c>
      <c r="J63" s="24">
        <f t="shared" si="69"/>
        <v>0</v>
      </c>
      <c r="K63" s="72"/>
      <c r="L63" s="72"/>
      <c r="M63" s="72"/>
      <c r="N63" s="24">
        <f t="shared" si="70"/>
        <v>0</v>
      </c>
      <c r="O63" s="72"/>
      <c r="P63" s="72"/>
      <c r="Q63" s="72"/>
      <c r="R63" s="24">
        <f t="shared" si="71"/>
        <v>0</v>
      </c>
      <c r="S63" s="72"/>
      <c r="T63" s="72"/>
      <c r="U63" s="72"/>
      <c r="V63" s="29"/>
    </row>
    <row r="64" spans="1:22" ht="85.5" customHeight="1">
      <c r="A64" s="34"/>
      <c r="B64" s="36" t="s">
        <v>236</v>
      </c>
      <c r="C64" s="30" t="s">
        <v>205</v>
      </c>
      <c r="D64" s="31" t="s">
        <v>43</v>
      </c>
      <c r="E64" s="53" t="s">
        <v>235</v>
      </c>
      <c r="F64" s="24">
        <f t="shared" ref="F64" si="72">G64+H64+I64</f>
        <v>14000</v>
      </c>
      <c r="G64" s="72">
        <v>1820</v>
      </c>
      <c r="H64" s="72">
        <v>12180</v>
      </c>
      <c r="I64" s="72"/>
      <c r="J64" s="24">
        <f t="shared" si="69"/>
        <v>0</v>
      </c>
      <c r="K64" s="72"/>
      <c r="L64" s="72"/>
      <c r="M64" s="72"/>
      <c r="N64" s="24">
        <f t="shared" ref="N64" si="73">O64+P64+Q64</f>
        <v>12000</v>
      </c>
      <c r="O64" s="72">
        <v>1560</v>
      </c>
      <c r="P64" s="72">
        <v>10440</v>
      </c>
      <c r="Q64" s="72"/>
      <c r="R64" s="24">
        <f t="shared" ref="R64" si="74">S64+T64+U64</f>
        <v>0</v>
      </c>
      <c r="S64" s="72">
        <v>0</v>
      </c>
      <c r="T64" s="72"/>
      <c r="U64" s="72"/>
      <c r="V64" s="29">
        <f t="shared" ref="V64" si="75">J64/F64</f>
        <v>0</v>
      </c>
    </row>
    <row r="65" spans="1:101" ht="77.25" customHeight="1">
      <c r="A65" s="34"/>
      <c r="B65" s="36" t="s">
        <v>184</v>
      </c>
      <c r="C65" s="30" t="s">
        <v>188</v>
      </c>
      <c r="D65" s="31" t="s">
        <v>16</v>
      </c>
      <c r="E65" s="53" t="s">
        <v>183</v>
      </c>
      <c r="F65" s="24">
        <f t="shared" si="42"/>
        <v>136206.20000000001</v>
      </c>
      <c r="G65" s="72">
        <v>4082.1</v>
      </c>
      <c r="H65" s="72">
        <v>131987.9</v>
      </c>
      <c r="I65" s="72">
        <v>136.19999999999999</v>
      </c>
      <c r="J65" s="24">
        <f t="shared" si="69"/>
        <v>0</v>
      </c>
      <c r="K65" s="72"/>
      <c r="L65" s="72"/>
      <c r="M65" s="72"/>
      <c r="N65" s="24">
        <f t="shared" si="70"/>
        <v>883210.8</v>
      </c>
      <c r="O65" s="72">
        <v>26454.9</v>
      </c>
      <c r="P65" s="72">
        <v>855377</v>
      </c>
      <c r="Q65" s="72">
        <v>1378.9</v>
      </c>
      <c r="R65" s="24">
        <f t="shared" si="71"/>
        <v>0</v>
      </c>
      <c r="S65" s="72">
        <v>0</v>
      </c>
      <c r="T65" s="72"/>
      <c r="U65" s="72"/>
      <c r="V65" s="29">
        <f>J65/F65</f>
        <v>0</v>
      </c>
    </row>
    <row r="66" spans="1:101" ht="77.25" customHeight="1">
      <c r="A66" s="34"/>
      <c r="B66" s="36" t="s">
        <v>267</v>
      </c>
      <c r="C66" s="30" t="s">
        <v>188</v>
      </c>
      <c r="D66" s="31" t="s">
        <v>16</v>
      </c>
      <c r="E66" s="53" t="s">
        <v>266</v>
      </c>
      <c r="F66" s="24">
        <f t="shared" si="42"/>
        <v>270269.2</v>
      </c>
      <c r="G66" s="72">
        <v>269998.90000000002</v>
      </c>
      <c r="H66" s="72"/>
      <c r="I66" s="72">
        <v>270.3</v>
      </c>
      <c r="J66" s="24">
        <f t="shared" si="69"/>
        <v>0</v>
      </c>
      <c r="K66" s="72"/>
      <c r="L66" s="72"/>
      <c r="M66" s="72"/>
      <c r="N66" s="24">
        <f t="shared" si="70"/>
        <v>495679</v>
      </c>
      <c r="O66" s="72">
        <v>495679.04</v>
      </c>
      <c r="P66" s="72"/>
      <c r="Q66" s="72"/>
      <c r="R66" s="24">
        <f t="shared" si="71"/>
        <v>0</v>
      </c>
      <c r="S66" s="72"/>
      <c r="T66" s="72"/>
      <c r="U66" s="72"/>
      <c r="V66" s="29"/>
    </row>
    <row r="67" spans="1:101" ht="90.75" customHeight="1">
      <c r="A67" s="34"/>
      <c r="B67" s="36" t="s">
        <v>204</v>
      </c>
      <c r="C67" s="30" t="s">
        <v>188</v>
      </c>
      <c r="D67" s="31" t="s">
        <v>16</v>
      </c>
      <c r="E67" s="53" t="s">
        <v>113</v>
      </c>
      <c r="F67" s="24">
        <f t="shared" ref="F67:F69" si="76">G67+H67+I67</f>
        <v>39577.1</v>
      </c>
      <c r="G67" s="72">
        <v>4560.03</v>
      </c>
      <c r="H67" s="72">
        <v>30517.1</v>
      </c>
      <c r="I67" s="72">
        <v>4500</v>
      </c>
      <c r="J67" s="24">
        <f t="shared" si="69"/>
        <v>0</v>
      </c>
      <c r="K67" s="72"/>
      <c r="L67" s="72"/>
      <c r="M67" s="72"/>
      <c r="N67" s="24">
        <f t="shared" ref="N67:N69" si="77">O67+P67+Q67</f>
        <v>0</v>
      </c>
      <c r="O67" s="72">
        <v>0</v>
      </c>
      <c r="P67" s="72"/>
      <c r="Q67" s="72"/>
      <c r="R67" s="24">
        <f t="shared" ref="R67:R69" si="78">S67+T67+U67</f>
        <v>0</v>
      </c>
      <c r="S67" s="72">
        <v>0</v>
      </c>
      <c r="T67" s="72"/>
      <c r="U67" s="72"/>
      <c r="V67" s="29">
        <f>J67/F67</f>
        <v>0</v>
      </c>
    </row>
    <row r="68" spans="1:101" ht="90.75" customHeight="1">
      <c r="A68" s="11"/>
      <c r="B68" s="104" t="s">
        <v>325</v>
      </c>
      <c r="C68" s="88">
        <v>821</v>
      </c>
      <c r="D68" s="91" t="s">
        <v>16</v>
      </c>
      <c r="E68" s="105" t="s">
        <v>324</v>
      </c>
      <c r="F68" s="24">
        <f t="shared" si="76"/>
        <v>50000</v>
      </c>
      <c r="G68" s="72">
        <v>50000</v>
      </c>
      <c r="H68" s="72"/>
      <c r="I68" s="72"/>
      <c r="J68" s="24">
        <f t="shared" si="69"/>
        <v>0</v>
      </c>
      <c r="K68" s="72"/>
      <c r="L68" s="72"/>
      <c r="M68" s="72"/>
      <c r="N68" s="24">
        <f t="shared" si="77"/>
        <v>150000</v>
      </c>
      <c r="O68" s="72">
        <v>150000</v>
      </c>
      <c r="P68" s="72"/>
      <c r="Q68" s="72"/>
      <c r="R68" s="24">
        <f t="shared" si="78"/>
        <v>0</v>
      </c>
      <c r="S68" s="72"/>
      <c r="T68" s="72"/>
      <c r="U68" s="72"/>
      <c r="V68" s="29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</row>
    <row r="69" spans="1:101" ht="90.75" customHeight="1">
      <c r="A69" s="34"/>
      <c r="B69" s="36" t="s">
        <v>279</v>
      </c>
      <c r="C69" s="30" t="s">
        <v>205</v>
      </c>
      <c r="D69" s="31" t="s">
        <v>43</v>
      </c>
      <c r="E69" s="53" t="s">
        <v>278</v>
      </c>
      <c r="F69" s="24">
        <f t="shared" si="76"/>
        <v>840</v>
      </c>
      <c r="G69" s="72">
        <v>840</v>
      </c>
      <c r="H69" s="72"/>
      <c r="I69" s="72"/>
      <c r="J69" s="24">
        <f t="shared" si="69"/>
        <v>0</v>
      </c>
      <c r="K69" s="72"/>
      <c r="L69" s="72"/>
      <c r="M69" s="72"/>
      <c r="N69" s="24">
        <f t="shared" si="77"/>
        <v>0</v>
      </c>
      <c r="O69" s="72"/>
      <c r="P69" s="72"/>
      <c r="Q69" s="72"/>
      <c r="R69" s="24">
        <f t="shared" si="78"/>
        <v>0</v>
      </c>
      <c r="S69" s="72"/>
      <c r="T69" s="72"/>
      <c r="U69" s="72"/>
      <c r="V69" s="29"/>
    </row>
    <row r="70" spans="1:101" ht="34.5" customHeight="1">
      <c r="A70" s="21" t="s">
        <v>44</v>
      </c>
      <c r="B70" s="43" t="s">
        <v>50</v>
      </c>
      <c r="C70" s="23" t="s">
        <v>12</v>
      </c>
      <c r="D70" s="23" t="s">
        <v>12</v>
      </c>
      <c r="E70" s="23" t="s">
        <v>12</v>
      </c>
      <c r="F70" s="24">
        <f t="shared" si="42"/>
        <v>331418.3</v>
      </c>
      <c r="G70" s="24">
        <f>SUM(G72:G73)</f>
        <v>150217</v>
      </c>
      <c r="H70" s="24">
        <f>SUM(H72:H73)</f>
        <v>181201.3</v>
      </c>
      <c r="I70" s="24">
        <f>SUM(I72:I73)</f>
        <v>0</v>
      </c>
      <c r="J70" s="24">
        <f t="shared" ref="J70" si="79">K70+L70+M70</f>
        <v>2000</v>
      </c>
      <c r="K70" s="24">
        <f>SUM(K72:K73)</f>
        <v>2000</v>
      </c>
      <c r="L70" s="24">
        <f>SUM(L72:L73)</f>
        <v>0</v>
      </c>
      <c r="M70" s="24">
        <f>SUM(M72:M73)</f>
        <v>0</v>
      </c>
      <c r="N70" s="24">
        <f t="shared" si="70"/>
        <v>161517.6</v>
      </c>
      <c r="O70" s="24">
        <f>SUM(O72:O73)</f>
        <v>145120.1</v>
      </c>
      <c r="P70" s="24">
        <f>SUM(P72:P73)</f>
        <v>16397.5</v>
      </c>
      <c r="Q70" s="24">
        <f>SUM(Q72:Q73)</f>
        <v>0</v>
      </c>
      <c r="R70" s="24">
        <f t="shared" si="71"/>
        <v>144612.9</v>
      </c>
      <c r="S70" s="24">
        <f>SUM(S72:S73)</f>
        <v>144612.9</v>
      </c>
      <c r="T70" s="24">
        <f>SUM(T72:T73)</f>
        <v>0</v>
      </c>
      <c r="U70" s="24">
        <f>SUM(U72:U73)</f>
        <v>0</v>
      </c>
      <c r="V70" s="25">
        <f t="shared" si="44"/>
        <v>6.0000000000000001E-3</v>
      </c>
    </row>
    <row r="71" spans="1:101" ht="18.75">
      <c r="A71" s="34"/>
      <c r="B71" s="35" t="s">
        <v>14</v>
      </c>
      <c r="C71" s="28"/>
      <c r="D71" s="28"/>
      <c r="E71" s="28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5"/>
    </row>
    <row r="72" spans="1:101" ht="91.5" customHeight="1">
      <c r="A72" s="34"/>
      <c r="B72" s="36" t="s">
        <v>269</v>
      </c>
      <c r="C72" s="30" t="s">
        <v>188</v>
      </c>
      <c r="D72" s="31" t="s">
        <v>16</v>
      </c>
      <c r="E72" s="53" t="s">
        <v>268</v>
      </c>
      <c r="F72" s="24">
        <f t="shared" si="42"/>
        <v>9375.1</v>
      </c>
      <c r="G72" s="72">
        <v>281.2</v>
      </c>
      <c r="H72" s="72">
        <v>9093.9</v>
      </c>
      <c r="I72" s="72"/>
      <c r="J72" s="24"/>
      <c r="K72" s="72"/>
      <c r="L72" s="72"/>
      <c r="M72" s="72"/>
      <c r="N72" s="24">
        <f t="shared" ref="N72:N74" si="80">O72+P72+Q72</f>
        <v>10592.1</v>
      </c>
      <c r="O72" s="72">
        <v>317.8</v>
      </c>
      <c r="P72" s="72">
        <v>10274.299999999999</v>
      </c>
      <c r="Q72" s="72"/>
      <c r="R72" s="24">
        <f t="shared" ref="R72:R74" si="81">S72+T72+U72</f>
        <v>0</v>
      </c>
      <c r="S72" s="72">
        <v>0</v>
      </c>
      <c r="T72" s="72"/>
      <c r="U72" s="72"/>
      <c r="V72" s="29">
        <f t="shared" si="44"/>
        <v>0</v>
      </c>
    </row>
    <row r="73" spans="1:101" ht="120.75" customHeight="1">
      <c r="A73" s="34"/>
      <c r="B73" s="36" t="s">
        <v>270</v>
      </c>
      <c r="C73" s="30" t="s">
        <v>205</v>
      </c>
      <c r="D73" s="31" t="s">
        <v>43</v>
      </c>
      <c r="E73" s="53" t="s">
        <v>271</v>
      </c>
      <c r="F73" s="24">
        <f t="shared" si="42"/>
        <v>322043.2</v>
      </c>
      <c r="G73" s="72">
        <v>149935.79999999999</v>
      </c>
      <c r="H73" s="72">
        <v>172107.4</v>
      </c>
      <c r="I73" s="72"/>
      <c r="J73" s="24"/>
      <c r="K73" s="72">
        <v>2000</v>
      </c>
      <c r="L73" s="72"/>
      <c r="M73" s="72"/>
      <c r="N73" s="24">
        <f t="shared" si="80"/>
        <v>150925.5</v>
      </c>
      <c r="O73" s="72">
        <v>144802.29999999999</v>
      </c>
      <c r="P73" s="72">
        <v>6123.2</v>
      </c>
      <c r="Q73" s="72"/>
      <c r="R73" s="24">
        <f t="shared" si="81"/>
        <v>144612.9</v>
      </c>
      <c r="S73" s="72">
        <v>144612.9</v>
      </c>
      <c r="T73" s="72"/>
      <c r="U73" s="72"/>
      <c r="V73" s="29"/>
    </row>
    <row r="74" spans="1:101" ht="46.5" customHeight="1">
      <c r="A74" s="21" t="s">
        <v>49</v>
      </c>
      <c r="B74" s="43" t="s">
        <v>45</v>
      </c>
      <c r="C74" s="23" t="s">
        <v>12</v>
      </c>
      <c r="D74" s="23" t="s">
        <v>12</v>
      </c>
      <c r="E74" s="23" t="s">
        <v>12</v>
      </c>
      <c r="F74" s="24">
        <f t="shared" si="42"/>
        <v>157799.1</v>
      </c>
      <c r="G74" s="24">
        <f>SUM(G76:G80)</f>
        <v>46164.3</v>
      </c>
      <c r="H74" s="24">
        <f>SUM(H76:H80)</f>
        <v>111634.8</v>
      </c>
      <c r="I74" s="24">
        <f>SUM(I76:I80)</f>
        <v>0</v>
      </c>
      <c r="J74" s="24">
        <f t="shared" ref="J74" si="82">K74+L74+M74</f>
        <v>0</v>
      </c>
      <c r="K74" s="24">
        <f>SUM(K77:K80)</f>
        <v>0</v>
      </c>
      <c r="L74" s="24">
        <f>SUM(L77:L80)</f>
        <v>0</v>
      </c>
      <c r="M74" s="24">
        <f>SUM(M77:M80)</f>
        <v>0</v>
      </c>
      <c r="N74" s="24">
        <f t="shared" si="80"/>
        <v>40190.9</v>
      </c>
      <c r="O74" s="24">
        <f>SUM(O76:O80)</f>
        <v>30069.7</v>
      </c>
      <c r="P74" s="24">
        <f>SUM(P76:P80)</f>
        <v>10121.200000000001</v>
      </c>
      <c r="Q74" s="24">
        <f>SUM(Q76:Q80)</f>
        <v>0</v>
      </c>
      <c r="R74" s="24">
        <f t="shared" si="81"/>
        <v>25366.2</v>
      </c>
      <c r="S74" s="24">
        <f>SUM(S76:S80)</f>
        <v>25366.2</v>
      </c>
      <c r="T74" s="24">
        <f>SUM(T76:T80)</f>
        <v>0</v>
      </c>
      <c r="U74" s="24">
        <f>SUM(U77:U80)</f>
        <v>0</v>
      </c>
      <c r="V74" s="25">
        <f t="shared" si="44"/>
        <v>0</v>
      </c>
    </row>
    <row r="75" spans="1:101" ht="18.75">
      <c r="A75" s="34"/>
      <c r="B75" s="35" t="s">
        <v>14</v>
      </c>
      <c r="C75" s="28"/>
      <c r="D75" s="28"/>
      <c r="E75" s="28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5"/>
    </row>
    <row r="76" spans="1:101" ht="61.5" customHeight="1">
      <c r="A76" s="34"/>
      <c r="B76" s="55" t="s">
        <v>47</v>
      </c>
      <c r="C76" s="30" t="s">
        <v>205</v>
      </c>
      <c r="D76" s="31" t="s">
        <v>43</v>
      </c>
      <c r="E76" s="30" t="s">
        <v>272</v>
      </c>
      <c r="F76" s="24">
        <f t="shared" si="42"/>
        <v>1094.4000000000001</v>
      </c>
      <c r="G76" s="72">
        <v>1094.4000000000001</v>
      </c>
      <c r="H76" s="24"/>
      <c r="I76" s="24"/>
      <c r="J76" s="24"/>
      <c r="K76" s="24"/>
      <c r="L76" s="24"/>
      <c r="M76" s="24"/>
      <c r="N76" s="24">
        <f t="shared" ref="N76:N81" si="83">O76+P76+Q76</f>
        <v>509.5</v>
      </c>
      <c r="O76" s="24">
        <v>509.5</v>
      </c>
      <c r="P76" s="24"/>
      <c r="Q76" s="24"/>
      <c r="R76" s="24">
        <f t="shared" ref="R76:R81" si="84">S76+T76+U76</f>
        <v>509.5</v>
      </c>
      <c r="S76" s="24">
        <v>509.5</v>
      </c>
      <c r="T76" s="24"/>
      <c r="U76" s="24"/>
      <c r="V76" s="25"/>
    </row>
    <row r="77" spans="1:101" ht="61.5" customHeight="1">
      <c r="A77" s="34"/>
      <c r="B77" s="36" t="s">
        <v>138</v>
      </c>
      <c r="C77" s="30" t="s">
        <v>205</v>
      </c>
      <c r="D77" s="31" t="s">
        <v>43</v>
      </c>
      <c r="E77" s="53" t="s">
        <v>139</v>
      </c>
      <c r="F77" s="24">
        <f t="shared" si="42"/>
        <v>37291.5</v>
      </c>
      <c r="G77" s="72">
        <v>37291.5</v>
      </c>
      <c r="H77" s="72"/>
      <c r="I77" s="72"/>
      <c r="J77" s="24"/>
      <c r="K77" s="72"/>
      <c r="L77" s="72"/>
      <c r="M77" s="72"/>
      <c r="N77" s="24">
        <f t="shared" si="83"/>
        <v>24856.7</v>
      </c>
      <c r="O77" s="72">
        <v>24856.7</v>
      </c>
      <c r="P77" s="72"/>
      <c r="Q77" s="72"/>
      <c r="R77" s="24">
        <f t="shared" si="84"/>
        <v>24856.7</v>
      </c>
      <c r="S77" s="72">
        <v>24856.7</v>
      </c>
      <c r="T77" s="72"/>
      <c r="U77" s="72"/>
      <c r="V77" s="29">
        <f t="shared" si="44"/>
        <v>0</v>
      </c>
    </row>
    <row r="78" spans="1:101" ht="61.5" customHeight="1">
      <c r="A78" s="34"/>
      <c r="B78" s="36" t="s">
        <v>275</v>
      </c>
      <c r="C78" s="30" t="s">
        <v>205</v>
      </c>
      <c r="D78" s="31" t="s">
        <v>43</v>
      </c>
      <c r="E78" s="53" t="s">
        <v>273</v>
      </c>
      <c r="F78" s="24">
        <f t="shared" si="42"/>
        <v>102299.9</v>
      </c>
      <c r="G78" s="72">
        <v>3069</v>
      </c>
      <c r="H78" s="72">
        <v>99230.9</v>
      </c>
      <c r="I78" s="72"/>
      <c r="J78" s="24"/>
      <c r="K78" s="72"/>
      <c r="L78" s="72"/>
      <c r="M78" s="72"/>
      <c r="N78" s="24">
        <f t="shared" si="83"/>
        <v>0</v>
      </c>
      <c r="O78" s="72">
        <v>0</v>
      </c>
      <c r="P78" s="72">
        <v>0</v>
      </c>
      <c r="Q78" s="72"/>
      <c r="R78" s="24">
        <f t="shared" si="84"/>
        <v>0</v>
      </c>
      <c r="S78" s="72">
        <v>0</v>
      </c>
      <c r="T78" s="72"/>
      <c r="U78" s="72"/>
      <c r="V78" s="29"/>
    </row>
    <row r="79" spans="1:101" ht="61.5" customHeight="1">
      <c r="A79" s="34"/>
      <c r="B79" s="36" t="s">
        <v>275</v>
      </c>
      <c r="C79" s="30" t="s">
        <v>207</v>
      </c>
      <c r="D79" s="31" t="s">
        <v>46</v>
      </c>
      <c r="E79" s="53" t="s">
        <v>273</v>
      </c>
      <c r="F79" s="24">
        <f t="shared" si="42"/>
        <v>12787.5</v>
      </c>
      <c r="G79" s="72">
        <v>383.6</v>
      </c>
      <c r="H79" s="72">
        <v>12403.9</v>
      </c>
      <c r="I79" s="72"/>
      <c r="J79" s="24"/>
      <c r="K79" s="72"/>
      <c r="L79" s="72"/>
      <c r="M79" s="72"/>
      <c r="N79" s="24">
        <f t="shared" si="83"/>
        <v>10434.200000000001</v>
      </c>
      <c r="O79" s="72">
        <v>313</v>
      </c>
      <c r="P79" s="72">
        <v>10121.200000000001</v>
      </c>
      <c r="Q79" s="72"/>
      <c r="R79" s="24">
        <f t="shared" si="84"/>
        <v>0</v>
      </c>
      <c r="S79" s="72">
        <v>0</v>
      </c>
      <c r="T79" s="72"/>
      <c r="U79" s="72"/>
      <c r="V79" s="29"/>
    </row>
    <row r="80" spans="1:101" ht="61.5" customHeight="1">
      <c r="A80" s="34"/>
      <c r="B80" s="36" t="s">
        <v>48</v>
      </c>
      <c r="C80" s="30" t="s">
        <v>207</v>
      </c>
      <c r="D80" s="31" t="s">
        <v>46</v>
      </c>
      <c r="E80" s="53" t="s">
        <v>274</v>
      </c>
      <c r="F80" s="24">
        <f t="shared" si="42"/>
        <v>4325.8</v>
      </c>
      <c r="G80" s="72">
        <v>4325.8</v>
      </c>
      <c r="H80" s="72"/>
      <c r="I80" s="72"/>
      <c r="J80" s="24"/>
      <c r="K80" s="72"/>
      <c r="L80" s="72"/>
      <c r="M80" s="72"/>
      <c r="N80" s="24">
        <f t="shared" si="83"/>
        <v>4390.5</v>
      </c>
      <c r="O80" s="72">
        <v>4390.5</v>
      </c>
      <c r="P80" s="72"/>
      <c r="Q80" s="72"/>
      <c r="R80" s="24">
        <f t="shared" si="84"/>
        <v>0</v>
      </c>
      <c r="S80" s="72">
        <v>0</v>
      </c>
      <c r="T80" s="72"/>
      <c r="U80" s="72"/>
      <c r="V80" s="29"/>
    </row>
    <row r="81" spans="1:101" ht="57" customHeight="1">
      <c r="A81" s="21" t="s">
        <v>51</v>
      </c>
      <c r="B81" s="43" t="s">
        <v>242</v>
      </c>
      <c r="C81" s="23" t="s">
        <v>12</v>
      </c>
      <c r="D81" s="23" t="s">
        <v>12</v>
      </c>
      <c r="E81" s="23" t="s">
        <v>12</v>
      </c>
      <c r="F81" s="24">
        <f t="shared" si="42"/>
        <v>81785.7</v>
      </c>
      <c r="G81" s="24">
        <f>SUM(G83:G83)</f>
        <v>2453.6</v>
      </c>
      <c r="H81" s="24">
        <f>SUM(H83:H83)</f>
        <v>79332.100000000006</v>
      </c>
      <c r="I81" s="24">
        <f>SUM(I83:I83)</f>
        <v>0</v>
      </c>
      <c r="J81" s="24">
        <f t="shared" ref="J81" si="85">K81+L81+M81</f>
        <v>611.20000000000005</v>
      </c>
      <c r="K81" s="24">
        <f>SUM(K83:K83)</f>
        <v>18.3</v>
      </c>
      <c r="L81" s="24">
        <f>SUM(L83:L83)</f>
        <v>592.9</v>
      </c>
      <c r="M81" s="24">
        <f>SUM(M83:M83)</f>
        <v>0</v>
      </c>
      <c r="N81" s="24">
        <f t="shared" si="83"/>
        <v>80622.899999999994</v>
      </c>
      <c r="O81" s="24">
        <f>SUM(O83:O83)</f>
        <v>2418.6999999999998</v>
      </c>
      <c r="P81" s="24">
        <f>SUM(P83:P83)</f>
        <v>78204.2</v>
      </c>
      <c r="Q81" s="24">
        <f>SUM(Q83:Q83)</f>
        <v>0</v>
      </c>
      <c r="R81" s="24">
        <f t="shared" si="84"/>
        <v>80622.899999999994</v>
      </c>
      <c r="S81" s="24">
        <f>SUM(S83:S83)</f>
        <v>2418.6999999999998</v>
      </c>
      <c r="T81" s="24">
        <f>SUM(T83:T83)</f>
        <v>78204.2</v>
      </c>
      <c r="U81" s="24">
        <f>SUM(U83:U83)</f>
        <v>0</v>
      </c>
      <c r="V81" s="25">
        <f t="shared" si="44"/>
        <v>7.0000000000000001E-3</v>
      </c>
    </row>
    <row r="82" spans="1:101" ht="18.75">
      <c r="A82" s="34"/>
      <c r="B82" s="35" t="s">
        <v>14</v>
      </c>
      <c r="C82" s="28"/>
      <c r="D82" s="28"/>
      <c r="E82" s="28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5"/>
    </row>
    <row r="83" spans="1:101" ht="93" customHeight="1">
      <c r="A83" s="34"/>
      <c r="B83" s="36" t="s">
        <v>277</v>
      </c>
      <c r="C83" s="30" t="s">
        <v>205</v>
      </c>
      <c r="D83" s="31" t="s">
        <v>43</v>
      </c>
      <c r="E83" s="30" t="s">
        <v>276</v>
      </c>
      <c r="F83" s="24">
        <f t="shared" si="42"/>
        <v>81785.7</v>
      </c>
      <c r="G83" s="72">
        <v>2453.6</v>
      </c>
      <c r="H83" s="72">
        <v>79332.100000000006</v>
      </c>
      <c r="I83" s="72"/>
      <c r="J83" s="24"/>
      <c r="K83" s="72">
        <v>18.3</v>
      </c>
      <c r="L83" s="72">
        <v>592.9</v>
      </c>
      <c r="M83" s="72"/>
      <c r="N83" s="24">
        <f t="shared" ref="N83" si="86">O83+P83+Q83</f>
        <v>80622.899999999994</v>
      </c>
      <c r="O83" s="72">
        <v>2418.6999999999998</v>
      </c>
      <c r="P83" s="72">
        <v>78204.2</v>
      </c>
      <c r="Q83" s="72"/>
      <c r="R83" s="24">
        <f t="shared" ref="R83" si="87">S83+T83+U83</f>
        <v>80622.899999999994</v>
      </c>
      <c r="S83" s="72">
        <v>2418.6999999999998</v>
      </c>
      <c r="T83" s="72">
        <v>78204.2</v>
      </c>
      <c r="U83" s="72"/>
      <c r="V83" s="25">
        <f t="shared" si="44"/>
        <v>0</v>
      </c>
    </row>
    <row r="84" spans="1:101" ht="28.5" customHeight="1">
      <c r="A84" s="16" t="s">
        <v>52</v>
      </c>
      <c r="B84" s="54" t="s">
        <v>53</v>
      </c>
      <c r="C84" s="18" t="s">
        <v>12</v>
      </c>
      <c r="D84" s="18" t="s">
        <v>12</v>
      </c>
      <c r="E84" s="18" t="s">
        <v>12</v>
      </c>
      <c r="F84" s="40">
        <f t="shared" ref="F84:F104" si="88">G84+H84+I84</f>
        <v>3611.6</v>
      </c>
      <c r="G84" s="40">
        <f>G85+G88</f>
        <v>3611.6</v>
      </c>
      <c r="H84" s="40">
        <f>H85+H88</f>
        <v>0</v>
      </c>
      <c r="I84" s="40">
        <f>I85+I88</f>
        <v>0</v>
      </c>
      <c r="J84" s="40">
        <f t="shared" ref="J84:J85" si="89">K84+L84+M84</f>
        <v>0</v>
      </c>
      <c r="K84" s="40">
        <f>K85+K88</f>
        <v>0</v>
      </c>
      <c r="L84" s="40">
        <f>L85+L88</f>
        <v>0</v>
      </c>
      <c r="M84" s="40">
        <f>M85+M88</f>
        <v>0</v>
      </c>
      <c r="N84" s="40">
        <f t="shared" ref="N84:N85" si="90">O84+P84+Q84</f>
        <v>9437.4</v>
      </c>
      <c r="O84" s="40">
        <f>O85+O88</f>
        <v>9437.4</v>
      </c>
      <c r="P84" s="40">
        <f>P85+P88</f>
        <v>0</v>
      </c>
      <c r="Q84" s="40">
        <f>Q85+Q88</f>
        <v>0</v>
      </c>
      <c r="R84" s="40">
        <f t="shared" ref="R84:R85" si="91">S84+T84+U84</f>
        <v>1930</v>
      </c>
      <c r="S84" s="40">
        <f>S85+S88</f>
        <v>1930</v>
      </c>
      <c r="T84" s="40">
        <f>T85+T88</f>
        <v>0</v>
      </c>
      <c r="U84" s="40">
        <f>U85+U88</f>
        <v>0</v>
      </c>
      <c r="V84" s="41">
        <f t="shared" si="44"/>
        <v>0</v>
      </c>
    </row>
    <row r="85" spans="1:101" ht="37.5" customHeight="1">
      <c r="A85" s="8" t="s">
        <v>54</v>
      </c>
      <c r="B85" s="22" t="s">
        <v>58</v>
      </c>
      <c r="C85" s="32" t="s">
        <v>12</v>
      </c>
      <c r="D85" s="32" t="s">
        <v>12</v>
      </c>
      <c r="E85" s="23" t="s">
        <v>12</v>
      </c>
      <c r="F85" s="24">
        <f t="shared" si="88"/>
        <v>1681.6</v>
      </c>
      <c r="G85" s="24">
        <f>SUM(G86:G87)</f>
        <v>1681.6</v>
      </c>
      <c r="H85" s="24">
        <f>SUM(H86:H87)</f>
        <v>0</v>
      </c>
      <c r="I85" s="24">
        <f>SUM(I86:I87)</f>
        <v>0</v>
      </c>
      <c r="J85" s="24">
        <f t="shared" si="89"/>
        <v>0</v>
      </c>
      <c r="K85" s="24">
        <f>SUM(K86:K87)</f>
        <v>0</v>
      </c>
      <c r="L85" s="24">
        <f>SUM(L86:L87)</f>
        <v>0</v>
      </c>
      <c r="M85" s="24">
        <f>SUM(M86:M87)</f>
        <v>0</v>
      </c>
      <c r="N85" s="24">
        <f t="shared" si="90"/>
        <v>7507.4</v>
      </c>
      <c r="O85" s="24">
        <f>SUM(O87:O87)</f>
        <v>7507.4</v>
      </c>
      <c r="P85" s="24">
        <f>SUM(P87:P87)</f>
        <v>0</v>
      </c>
      <c r="Q85" s="24">
        <f>SUM(Q87:Q87)</f>
        <v>0</v>
      </c>
      <c r="R85" s="24">
        <f t="shared" si="91"/>
        <v>0</v>
      </c>
      <c r="S85" s="24">
        <f>SUM(S87:S87)</f>
        <v>0</v>
      </c>
      <c r="T85" s="24">
        <f>SUM(T87:T87)</f>
        <v>0</v>
      </c>
      <c r="U85" s="24">
        <f>SUM(U87:U87)</f>
        <v>0</v>
      </c>
      <c r="V85" s="33">
        <f t="shared" ref="V85:V102" si="92">J85/F85</f>
        <v>0</v>
      </c>
    </row>
    <row r="86" spans="1:101" ht="18.75">
      <c r="A86" s="21"/>
      <c r="B86" s="55" t="s">
        <v>14</v>
      </c>
      <c r="C86" s="56"/>
      <c r="D86" s="56"/>
      <c r="E86" s="56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33"/>
    </row>
    <row r="87" spans="1:101" ht="156" customHeight="1">
      <c r="A87" s="21"/>
      <c r="B87" s="36" t="s">
        <v>208</v>
      </c>
      <c r="C87" s="31" t="s">
        <v>205</v>
      </c>
      <c r="D87" s="31" t="s">
        <v>43</v>
      </c>
      <c r="E87" s="30" t="s">
        <v>167</v>
      </c>
      <c r="F87" s="24">
        <f t="shared" si="88"/>
        <v>1681.6</v>
      </c>
      <c r="G87" s="72">
        <v>1681.6</v>
      </c>
      <c r="H87" s="24"/>
      <c r="I87" s="24"/>
      <c r="J87" s="24">
        <f t="shared" ref="J87" si="93">K87+L87+M87</f>
        <v>0</v>
      </c>
      <c r="K87" s="24"/>
      <c r="L87" s="24"/>
      <c r="M87" s="24"/>
      <c r="N87" s="24">
        <f t="shared" ref="N87" si="94">O87+P87+Q87</f>
        <v>7507.4</v>
      </c>
      <c r="O87" s="72">
        <v>7507.4</v>
      </c>
      <c r="P87" s="72"/>
      <c r="Q87" s="24"/>
      <c r="R87" s="24">
        <f t="shared" ref="R87" si="95">S87+T87+U87</f>
        <v>0</v>
      </c>
      <c r="S87" s="72">
        <v>0</v>
      </c>
      <c r="T87" s="72"/>
      <c r="U87" s="24"/>
      <c r="V87" s="57"/>
    </row>
    <row r="88" spans="1:101" ht="39.75" customHeight="1">
      <c r="A88" s="21" t="s">
        <v>55</v>
      </c>
      <c r="B88" s="43" t="s">
        <v>239</v>
      </c>
      <c r="C88" s="56" t="s">
        <v>12</v>
      </c>
      <c r="D88" s="56" t="s">
        <v>12</v>
      </c>
      <c r="E88" s="56" t="s">
        <v>12</v>
      </c>
      <c r="F88" s="24">
        <f t="shared" si="88"/>
        <v>1930</v>
      </c>
      <c r="G88" s="24">
        <f>SUM(G90:G90)</f>
        <v>1930</v>
      </c>
      <c r="H88" s="24">
        <f>SUM(H90:H90)</f>
        <v>0</v>
      </c>
      <c r="I88" s="24">
        <f>SUM(I90:I90)</f>
        <v>0</v>
      </c>
      <c r="J88" s="24"/>
      <c r="K88" s="24"/>
      <c r="L88" s="24"/>
      <c r="M88" s="24"/>
      <c r="N88" s="24">
        <f t="shared" ref="N88" si="96">O88+P88+Q88</f>
        <v>1930</v>
      </c>
      <c r="O88" s="24">
        <f>SUM(O90:O90)</f>
        <v>1930</v>
      </c>
      <c r="P88" s="24">
        <f>SUM(P90:P90)</f>
        <v>0</v>
      </c>
      <c r="Q88" s="24">
        <f>SUM(Q90:Q90)</f>
        <v>0</v>
      </c>
      <c r="R88" s="24">
        <f t="shared" ref="R88" si="97">S88+T88+U88</f>
        <v>1930</v>
      </c>
      <c r="S88" s="24">
        <f>SUM(S90)</f>
        <v>1930</v>
      </c>
      <c r="T88" s="24">
        <f t="shared" ref="T88:U88" si="98">SUM(T90)</f>
        <v>0</v>
      </c>
      <c r="U88" s="24">
        <f t="shared" si="98"/>
        <v>0</v>
      </c>
      <c r="V88" s="33">
        <f t="shared" si="92"/>
        <v>0</v>
      </c>
    </row>
    <row r="89" spans="1:101" ht="18.75">
      <c r="A89" s="34"/>
      <c r="B89" s="55" t="s">
        <v>14</v>
      </c>
      <c r="C89" s="28"/>
      <c r="D89" s="37"/>
      <c r="E89" s="58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33"/>
    </row>
    <row r="90" spans="1:101" ht="74.25" customHeight="1">
      <c r="A90" s="34"/>
      <c r="B90" s="36" t="s">
        <v>94</v>
      </c>
      <c r="C90" s="31" t="s">
        <v>209</v>
      </c>
      <c r="D90" s="31" t="s">
        <v>57</v>
      </c>
      <c r="E90" s="53" t="s">
        <v>280</v>
      </c>
      <c r="F90" s="24">
        <f t="shared" ref="F90" si="99">G90+H90+I90</f>
        <v>1930</v>
      </c>
      <c r="G90" s="72">
        <v>1930</v>
      </c>
      <c r="H90" s="72"/>
      <c r="I90" s="72"/>
      <c r="J90" s="24"/>
      <c r="K90" s="72"/>
      <c r="L90" s="72"/>
      <c r="M90" s="72"/>
      <c r="N90" s="24">
        <f t="shared" ref="N90" si="100">O90+P90+Q90</f>
        <v>1930</v>
      </c>
      <c r="O90" s="72">
        <v>1930</v>
      </c>
      <c r="P90" s="72"/>
      <c r="Q90" s="72"/>
      <c r="R90" s="24">
        <f t="shared" ref="R90" si="101">S90+T90+U90</f>
        <v>1930</v>
      </c>
      <c r="S90" s="72">
        <v>1930</v>
      </c>
      <c r="T90" s="72"/>
      <c r="U90" s="72"/>
      <c r="V90" s="57">
        <f t="shared" ref="V90" si="102">J90/F90</f>
        <v>0</v>
      </c>
    </row>
    <row r="91" spans="1:101" s="60" customFormat="1" ht="33">
      <c r="A91" s="16" t="s">
        <v>59</v>
      </c>
      <c r="B91" s="54" t="s">
        <v>60</v>
      </c>
      <c r="C91" s="18" t="s">
        <v>12</v>
      </c>
      <c r="D91" s="18" t="s">
        <v>12</v>
      </c>
      <c r="E91" s="18" t="s">
        <v>12</v>
      </c>
      <c r="F91" s="40">
        <f t="shared" si="88"/>
        <v>5881551.9000000004</v>
      </c>
      <c r="G91" s="40">
        <f>G92+G96+G100</f>
        <v>1007170.8</v>
      </c>
      <c r="H91" s="40">
        <f>H92+H96+H100</f>
        <v>4757996.4000000004</v>
      </c>
      <c r="I91" s="40">
        <f>I92+I96+I100</f>
        <v>116384.7</v>
      </c>
      <c r="J91" s="40">
        <f t="shared" ref="J91:J95" si="103">K91+L91+M91</f>
        <v>701.2</v>
      </c>
      <c r="K91" s="40">
        <f>K92+K96+K100</f>
        <v>701.2</v>
      </c>
      <c r="L91" s="40">
        <f t="shared" ref="L91:M91" si="104">L92</f>
        <v>0</v>
      </c>
      <c r="M91" s="40">
        <f t="shared" si="104"/>
        <v>0</v>
      </c>
      <c r="N91" s="40">
        <f t="shared" ref="N91:N92" si="105">O91+P91+Q91</f>
        <v>588582.6</v>
      </c>
      <c r="O91" s="40">
        <f>O92+O96+O100</f>
        <v>22162.400000000001</v>
      </c>
      <c r="P91" s="40">
        <f>P92+P96+P100</f>
        <v>560054.69999999995</v>
      </c>
      <c r="Q91" s="40">
        <f>Q92+Q96+Q100</f>
        <v>6365.5</v>
      </c>
      <c r="R91" s="40">
        <f t="shared" ref="R91:R92" si="106">S91+T91+U91</f>
        <v>15411.7</v>
      </c>
      <c r="S91" s="40">
        <f>S92+S96+S100</f>
        <v>9775</v>
      </c>
      <c r="T91" s="40">
        <f>T92+T96+T100</f>
        <v>0</v>
      </c>
      <c r="U91" s="40">
        <f>U92+U96+U100</f>
        <v>5636.7</v>
      </c>
      <c r="V91" s="41">
        <f t="shared" si="92"/>
        <v>0</v>
      </c>
      <c r="W91" s="2"/>
      <c r="X91" s="8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</row>
    <row r="92" spans="1:101" ht="33">
      <c r="A92" s="8" t="s">
        <v>61</v>
      </c>
      <c r="B92" s="22" t="s">
        <v>62</v>
      </c>
      <c r="C92" s="32" t="s">
        <v>12</v>
      </c>
      <c r="D92" s="32" t="s">
        <v>12</v>
      </c>
      <c r="E92" s="32" t="s">
        <v>12</v>
      </c>
      <c r="F92" s="24">
        <f t="shared" si="88"/>
        <v>469681</v>
      </c>
      <c r="G92" s="24">
        <f>SUM(G94:G95)</f>
        <v>11039.9</v>
      </c>
      <c r="H92" s="24">
        <f t="shared" ref="H92:I92" si="107">SUM(H94:H95)</f>
        <v>441955.8</v>
      </c>
      <c r="I92" s="24">
        <f t="shared" si="107"/>
        <v>16685.3</v>
      </c>
      <c r="J92" s="24">
        <f t="shared" si="103"/>
        <v>0</v>
      </c>
      <c r="K92" s="24">
        <f>SUM(K95:K95)</f>
        <v>0</v>
      </c>
      <c r="L92" s="24">
        <f>SUM(L95:L95)</f>
        <v>0</v>
      </c>
      <c r="M92" s="24">
        <f>SUM(M95:M95)</f>
        <v>0</v>
      </c>
      <c r="N92" s="24">
        <f t="shared" si="105"/>
        <v>419277.9</v>
      </c>
      <c r="O92" s="24">
        <f>SUM(O94:O95)</f>
        <v>12387.4</v>
      </c>
      <c r="P92" s="24">
        <f t="shared" ref="P92:Q92" si="108">SUM(P94:P95)</f>
        <v>400525</v>
      </c>
      <c r="Q92" s="24">
        <f t="shared" si="108"/>
        <v>6365.5</v>
      </c>
      <c r="R92" s="24">
        <f t="shared" si="106"/>
        <v>5636.7</v>
      </c>
      <c r="S92" s="24">
        <f>SUM(S94:S95)</f>
        <v>0</v>
      </c>
      <c r="T92" s="24">
        <f t="shared" ref="T92:U92" si="109">SUM(T94:T95)</f>
        <v>0</v>
      </c>
      <c r="U92" s="24">
        <f t="shared" si="109"/>
        <v>5636.7</v>
      </c>
      <c r="V92" s="33">
        <f t="shared" si="92"/>
        <v>0</v>
      </c>
      <c r="X92" s="15"/>
      <c r="Y92" s="15"/>
    </row>
    <row r="93" spans="1:101" ht="18.75">
      <c r="A93" s="11"/>
      <c r="B93" s="27" t="s">
        <v>14</v>
      </c>
      <c r="C93" s="51"/>
      <c r="D93" s="51"/>
      <c r="E93" s="51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33"/>
    </row>
    <row r="94" spans="1:101" ht="52.5" customHeight="1">
      <c r="A94" s="11"/>
      <c r="B94" s="59" t="s">
        <v>306</v>
      </c>
      <c r="C94" s="51" t="s">
        <v>188</v>
      </c>
      <c r="D94" s="89" t="s">
        <v>16</v>
      </c>
      <c r="E94" s="88" t="s">
        <v>305</v>
      </c>
      <c r="F94" s="24">
        <f t="shared" si="88"/>
        <v>85000</v>
      </c>
      <c r="G94" s="72"/>
      <c r="H94" s="72">
        <v>85000</v>
      </c>
      <c r="I94" s="24"/>
      <c r="J94" s="24"/>
      <c r="K94" s="24"/>
      <c r="L94" s="24"/>
      <c r="M94" s="24"/>
      <c r="N94" s="24">
        <f t="shared" ref="N94:N96" si="110">O94+P94+Q94</f>
        <v>0</v>
      </c>
      <c r="O94" s="72"/>
      <c r="P94" s="24"/>
      <c r="Q94" s="24"/>
      <c r="R94" s="24">
        <f t="shared" ref="R94:R96" si="111">S94+T94+U94</f>
        <v>0</v>
      </c>
      <c r="S94" s="24"/>
      <c r="T94" s="24"/>
      <c r="U94" s="24"/>
      <c r="V94" s="33"/>
    </row>
    <row r="95" spans="1:101" ht="74.25" customHeight="1">
      <c r="A95" s="34"/>
      <c r="B95" s="36" t="s">
        <v>63</v>
      </c>
      <c r="C95" s="30" t="s">
        <v>188</v>
      </c>
      <c r="D95" s="31" t="s">
        <v>16</v>
      </c>
      <c r="E95" s="30" t="s">
        <v>120</v>
      </c>
      <c r="F95" s="24">
        <f t="shared" si="88"/>
        <v>384681</v>
      </c>
      <c r="G95" s="72">
        <v>11039.9</v>
      </c>
      <c r="H95" s="72">
        <v>356955.8</v>
      </c>
      <c r="I95" s="24">
        <v>16685.3</v>
      </c>
      <c r="J95" s="24">
        <f t="shared" si="103"/>
        <v>0</v>
      </c>
      <c r="K95" s="24">
        <f t="shared" ref="K95:M95" si="112">SUM(K97:K97)</f>
        <v>0</v>
      </c>
      <c r="L95" s="24">
        <f t="shared" si="112"/>
        <v>0</v>
      </c>
      <c r="M95" s="24">
        <f t="shared" si="112"/>
        <v>0</v>
      </c>
      <c r="N95" s="24">
        <f t="shared" si="110"/>
        <v>419277.9</v>
      </c>
      <c r="O95" s="72">
        <v>12387.4</v>
      </c>
      <c r="P95" s="24">
        <v>400525</v>
      </c>
      <c r="Q95" s="24">
        <v>6365.5</v>
      </c>
      <c r="R95" s="24">
        <f t="shared" si="111"/>
        <v>5636.7</v>
      </c>
      <c r="S95" s="24"/>
      <c r="T95" s="24"/>
      <c r="U95" s="24">
        <v>5636.7</v>
      </c>
      <c r="V95" s="57">
        <f t="shared" si="92"/>
        <v>0</v>
      </c>
      <c r="X95"/>
    </row>
    <row r="96" spans="1:101" ht="49.5">
      <c r="A96" s="21" t="s">
        <v>64</v>
      </c>
      <c r="B96" s="22" t="s">
        <v>162</v>
      </c>
      <c r="C96" s="23" t="s">
        <v>12</v>
      </c>
      <c r="D96" s="32" t="s">
        <v>12</v>
      </c>
      <c r="E96" s="23" t="s">
        <v>12</v>
      </c>
      <c r="F96" s="24">
        <f>G96+H96+I96</f>
        <v>5007235.3</v>
      </c>
      <c r="G96" s="24">
        <f>SUM(G98:G99)</f>
        <v>966971.1</v>
      </c>
      <c r="H96" s="24">
        <f t="shared" ref="H96" si="113">SUM(H98:H99)</f>
        <v>3947280.8</v>
      </c>
      <c r="I96" s="24">
        <v>92983.4</v>
      </c>
      <c r="J96" s="24">
        <f t="shared" ref="J96" si="114">K96+L96+M96</f>
        <v>701.2</v>
      </c>
      <c r="K96" s="24">
        <f>SUM(K99:K99)</f>
        <v>701.2</v>
      </c>
      <c r="L96" s="24">
        <f>SUM(L99:L99)</f>
        <v>0</v>
      </c>
      <c r="M96" s="24">
        <f>SUM(M99:M99)</f>
        <v>0</v>
      </c>
      <c r="N96" s="24">
        <f t="shared" si="110"/>
        <v>0</v>
      </c>
      <c r="O96" s="24">
        <f>SUM(O98:O99)</f>
        <v>0</v>
      </c>
      <c r="P96" s="24">
        <f t="shared" ref="P96:Q96" si="115">SUM(P98:P99)</f>
        <v>0</v>
      </c>
      <c r="Q96" s="24">
        <f t="shared" si="115"/>
        <v>0</v>
      </c>
      <c r="R96" s="24">
        <f t="shared" si="111"/>
        <v>0</v>
      </c>
      <c r="S96" s="24">
        <f>SUM(S98:S99)</f>
        <v>0</v>
      </c>
      <c r="T96" s="24">
        <f t="shared" ref="T96:U96" si="116">SUM(T98:T99)</f>
        <v>0</v>
      </c>
      <c r="U96" s="24">
        <f t="shared" si="116"/>
        <v>0</v>
      </c>
      <c r="V96" s="33">
        <f t="shared" si="92"/>
        <v>0</v>
      </c>
      <c r="X96" s="82"/>
    </row>
    <row r="97" spans="1:101" ht="18.75">
      <c r="A97" s="21"/>
      <c r="B97" s="55" t="s">
        <v>14</v>
      </c>
      <c r="C97" s="56"/>
      <c r="D97" s="56"/>
      <c r="E97" s="56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33"/>
    </row>
    <row r="98" spans="1:101" ht="83.25" customHeight="1">
      <c r="A98" s="21"/>
      <c r="B98" s="55" t="s">
        <v>308</v>
      </c>
      <c r="C98" s="90" t="s">
        <v>188</v>
      </c>
      <c r="D98" s="90" t="s">
        <v>16</v>
      </c>
      <c r="E98" s="30" t="s">
        <v>307</v>
      </c>
      <c r="F98" s="24">
        <f t="shared" si="88"/>
        <v>3947280.8</v>
      </c>
      <c r="G98" s="24"/>
      <c r="H98" s="72">
        <v>3947280.79</v>
      </c>
      <c r="I98" s="24"/>
      <c r="J98" s="24"/>
      <c r="K98" s="24"/>
      <c r="L98" s="24"/>
      <c r="M98" s="24"/>
      <c r="N98" s="24">
        <f t="shared" ref="N98:N100" si="117">O98+P98+Q98</f>
        <v>0</v>
      </c>
      <c r="O98" s="24"/>
      <c r="P98" s="24"/>
      <c r="Q98" s="24"/>
      <c r="R98" s="24">
        <f t="shared" ref="R98:R100" si="118">S98+T98+U98</f>
        <v>0</v>
      </c>
      <c r="S98" s="24"/>
      <c r="T98" s="24"/>
      <c r="U98" s="24"/>
      <c r="V98" s="33"/>
    </row>
    <row r="99" spans="1:101" ht="51" customHeight="1">
      <c r="A99" s="21"/>
      <c r="B99" s="36" t="s">
        <v>93</v>
      </c>
      <c r="C99" s="30" t="s">
        <v>188</v>
      </c>
      <c r="D99" s="31" t="s">
        <v>16</v>
      </c>
      <c r="E99" s="30" t="s">
        <v>133</v>
      </c>
      <c r="F99" s="24">
        <f t="shared" si="88"/>
        <v>966971.1</v>
      </c>
      <c r="G99" s="72">
        <v>966971.1</v>
      </c>
      <c r="H99" s="72"/>
      <c r="I99" s="72"/>
      <c r="J99" s="24">
        <f t="shared" ref="J99" si="119">K99+L99+M99</f>
        <v>701.2</v>
      </c>
      <c r="K99" s="24">
        <v>701.2</v>
      </c>
      <c r="L99" s="24">
        <f t="shared" ref="L99:M99" si="120">L101</f>
        <v>0</v>
      </c>
      <c r="M99" s="24">
        <f t="shared" si="120"/>
        <v>0</v>
      </c>
      <c r="N99" s="24">
        <f t="shared" si="117"/>
        <v>0</v>
      </c>
      <c r="O99" s="72"/>
      <c r="P99" s="72"/>
      <c r="Q99" s="72"/>
      <c r="R99" s="24">
        <f t="shared" si="118"/>
        <v>0</v>
      </c>
      <c r="S99" s="72"/>
      <c r="T99" s="72"/>
      <c r="U99" s="72"/>
      <c r="V99" s="57">
        <f t="shared" si="92"/>
        <v>1E-3</v>
      </c>
    </row>
    <row r="100" spans="1:101" ht="27.75" customHeight="1">
      <c r="A100" s="21" t="s">
        <v>161</v>
      </c>
      <c r="B100" s="43" t="s">
        <v>233</v>
      </c>
      <c r="C100" s="56" t="s">
        <v>12</v>
      </c>
      <c r="D100" s="56" t="s">
        <v>12</v>
      </c>
      <c r="E100" s="56" t="s">
        <v>12</v>
      </c>
      <c r="F100" s="24">
        <f>G100+H100+I100</f>
        <v>404635.6</v>
      </c>
      <c r="G100" s="24">
        <f>G102+G103</f>
        <v>29159.8</v>
      </c>
      <c r="H100" s="24">
        <f t="shared" ref="H100:I100" si="121">H102+H103</f>
        <v>368759.8</v>
      </c>
      <c r="I100" s="24">
        <f t="shared" si="121"/>
        <v>6716</v>
      </c>
      <c r="J100" s="24">
        <f>K100+L100+M100</f>
        <v>0</v>
      </c>
      <c r="K100" s="24">
        <f>K102+K103</f>
        <v>0</v>
      </c>
      <c r="L100" s="24">
        <f t="shared" ref="L100:M100" si="122">L102</f>
        <v>0</v>
      </c>
      <c r="M100" s="24">
        <f t="shared" si="122"/>
        <v>0</v>
      </c>
      <c r="N100" s="24">
        <f t="shared" si="117"/>
        <v>169304.7</v>
      </c>
      <c r="O100" s="24">
        <f>O102+O103</f>
        <v>9775</v>
      </c>
      <c r="P100" s="24">
        <f t="shared" ref="P100:Q100" si="123">P102+P103</f>
        <v>159529.70000000001</v>
      </c>
      <c r="Q100" s="24">
        <f t="shared" si="123"/>
        <v>0</v>
      </c>
      <c r="R100" s="24">
        <f t="shared" si="118"/>
        <v>9775</v>
      </c>
      <c r="S100" s="24">
        <f>S102+S103</f>
        <v>9775</v>
      </c>
      <c r="T100" s="24">
        <f>T102</f>
        <v>0</v>
      </c>
      <c r="U100" s="24">
        <f>U102</f>
        <v>0</v>
      </c>
      <c r="V100" s="25">
        <f t="shared" si="92"/>
        <v>0</v>
      </c>
    </row>
    <row r="101" spans="1:101" ht="18.75">
      <c r="A101" s="34"/>
      <c r="B101" s="55" t="s">
        <v>14</v>
      </c>
      <c r="C101" s="28"/>
      <c r="D101" s="37"/>
      <c r="E101" s="28"/>
      <c r="F101" s="24"/>
      <c r="G101" s="72"/>
      <c r="H101" s="72"/>
      <c r="I101" s="72"/>
      <c r="J101" s="24"/>
      <c r="K101" s="24"/>
      <c r="L101" s="72"/>
      <c r="M101" s="72"/>
      <c r="N101" s="24"/>
      <c r="O101" s="72"/>
      <c r="P101" s="72"/>
      <c r="Q101" s="72"/>
      <c r="R101" s="24"/>
      <c r="S101" s="72"/>
      <c r="T101" s="72"/>
      <c r="U101" s="72"/>
      <c r="V101" s="57"/>
    </row>
    <row r="102" spans="1:101" ht="82.5">
      <c r="A102" s="34"/>
      <c r="B102" s="36" t="s">
        <v>134</v>
      </c>
      <c r="C102" s="30" t="s">
        <v>210</v>
      </c>
      <c r="D102" s="31" t="s">
        <v>69</v>
      </c>
      <c r="E102" s="30" t="s">
        <v>164</v>
      </c>
      <c r="F102" s="24">
        <f>G102+H102+I102</f>
        <v>9775</v>
      </c>
      <c r="G102" s="72">
        <v>9775</v>
      </c>
      <c r="H102" s="72"/>
      <c r="I102" s="72"/>
      <c r="J102" s="24">
        <f>K102+L102+M102</f>
        <v>0</v>
      </c>
      <c r="K102" s="24">
        <v>0</v>
      </c>
      <c r="L102" s="24">
        <v>0</v>
      </c>
      <c r="M102" s="24">
        <v>0</v>
      </c>
      <c r="N102" s="24">
        <f t="shared" ref="N102:N103" si="124">O102+P102+Q102</f>
        <v>9775</v>
      </c>
      <c r="O102" s="72">
        <v>9775</v>
      </c>
      <c r="P102" s="72"/>
      <c r="Q102" s="72"/>
      <c r="R102" s="24">
        <f t="shared" ref="R102:R103" si="125">S102+T102+U102</f>
        <v>9775</v>
      </c>
      <c r="S102" s="72">
        <v>9775</v>
      </c>
      <c r="T102" s="72"/>
      <c r="U102" s="72"/>
      <c r="V102" s="57">
        <f t="shared" si="92"/>
        <v>0</v>
      </c>
    </row>
    <row r="103" spans="1:101" ht="47.25" customHeight="1">
      <c r="A103" s="34"/>
      <c r="B103" s="36" t="s">
        <v>282</v>
      </c>
      <c r="C103" s="30" t="s">
        <v>210</v>
      </c>
      <c r="D103" s="31" t="s">
        <v>69</v>
      </c>
      <c r="E103" s="30" t="s">
        <v>281</v>
      </c>
      <c r="F103" s="24">
        <f t="shared" si="88"/>
        <v>394860.6</v>
      </c>
      <c r="G103" s="72">
        <v>19384.8</v>
      </c>
      <c r="H103" s="72">
        <v>368759.8</v>
      </c>
      <c r="I103" s="72">
        <v>6716</v>
      </c>
      <c r="J103" s="24">
        <f>K103+L103+M103</f>
        <v>0</v>
      </c>
      <c r="K103" s="24"/>
      <c r="L103" s="24"/>
      <c r="M103" s="24"/>
      <c r="N103" s="24">
        <f t="shared" si="124"/>
        <v>159529.70000000001</v>
      </c>
      <c r="O103" s="72"/>
      <c r="P103" s="72">
        <v>159529.70000000001</v>
      </c>
      <c r="Q103" s="72"/>
      <c r="R103" s="24">
        <f t="shared" si="125"/>
        <v>0</v>
      </c>
      <c r="S103" s="72"/>
      <c r="T103" s="72"/>
      <c r="U103" s="72"/>
      <c r="V103" s="57"/>
    </row>
    <row r="104" spans="1:101" s="60" customFormat="1" ht="21" customHeight="1">
      <c r="A104" s="16" t="s">
        <v>65</v>
      </c>
      <c r="B104" s="17" t="s">
        <v>66</v>
      </c>
      <c r="C104" s="18" t="s">
        <v>12</v>
      </c>
      <c r="D104" s="18" t="s">
        <v>12</v>
      </c>
      <c r="E104" s="18" t="s">
        <v>12</v>
      </c>
      <c r="F104" s="40">
        <f t="shared" si="88"/>
        <v>152965.6</v>
      </c>
      <c r="G104" s="40">
        <f>+G105+G108+G112</f>
        <v>23044.2</v>
      </c>
      <c r="H104" s="40">
        <f t="shared" ref="H104" si="126">+H105+H108+H112</f>
        <v>117694.5</v>
      </c>
      <c r="I104" s="40">
        <f>I105+I108+I112</f>
        <v>12226.9</v>
      </c>
      <c r="J104" s="40">
        <f>K104+L104+M104</f>
        <v>0</v>
      </c>
      <c r="K104" s="40">
        <f>K105+K108+K112</f>
        <v>0</v>
      </c>
      <c r="L104" s="40">
        <f t="shared" ref="L104:M104" si="127">L105+L108+L112</f>
        <v>0</v>
      </c>
      <c r="M104" s="40">
        <f t="shared" si="127"/>
        <v>0</v>
      </c>
      <c r="N104" s="40">
        <f t="shared" ref="N104" si="128">O104+P104+Q104</f>
        <v>230418.8</v>
      </c>
      <c r="O104" s="40">
        <f>O105+O108+O112</f>
        <v>21353.599999999999</v>
      </c>
      <c r="P104" s="40">
        <f t="shared" ref="P104:Q104" si="129">P105+P108+P112</f>
        <v>205489.8</v>
      </c>
      <c r="Q104" s="40">
        <f t="shared" si="129"/>
        <v>3575.4</v>
      </c>
      <c r="R104" s="40">
        <f t="shared" ref="R104" si="130">S104+T104+U104</f>
        <v>31284.3</v>
      </c>
      <c r="S104" s="40">
        <f>S105+S108+S112</f>
        <v>0</v>
      </c>
      <c r="T104" s="40">
        <f t="shared" ref="T104:U104" si="131">T105+T108+T112</f>
        <v>31284.3</v>
      </c>
      <c r="U104" s="40">
        <f t="shared" si="131"/>
        <v>0</v>
      </c>
      <c r="V104" s="40">
        <f t="shared" ref="V104" si="132">V105+V108</f>
        <v>0</v>
      </c>
      <c r="W104" s="2"/>
      <c r="X104" s="15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</row>
    <row r="105" spans="1:101" ht="37.5" customHeight="1">
      <c r="A105" s="21" t="s">
        <v>67</v>
      </c>
      <c r="B105" s="43" t="s">
        <v>211</v>
      </c>
      <c r="C105" s="23" t="s">
        <v>12</v>
      </c>
      <c r="D105" s="23" t="s">
        <v>12</v>
      </c>
      <c r="E105" s="23" t="s">
        <v>12</v>
      </c>
      <c r="F105" s="24">
        <f t="shared" ref="F105:F150" si="133">G105+H105+I105</f>
        <v>26422.2</v>
      </c>
      <c r="G105" s="24">
        <f>G107</f>
        <v>422.2</v>
      </c>
      <c r="H105" s="24">
        <f t="shared" ref="H105:I105" si="134">H107</f>
        <v>26000</v>
      </c>
      <c r="I105" s="24">
        <f t="shared" si="134"/>
        <v>0</v>
      </c>
      <c r="J105" s="24">
        <f t="shared" ref="J105" si="135">K105+L105+M105</f>
        <v>0</v>
      </c>
      <c r="K105" s="24">
        <f>+K107</f>
        <v>0</v>
      </c>
      <c r="L105" s="24">
        <f>L107</f>
        <v>0</v>
      </c>
      <c r="M105" s="24">
        <f t="shared" ref="M105" si="136">+M107</f>
        <v>0</v>
      </c>
      <c r="N105" s="24">
        <f t="shared" ref="N105" si="137">O105+P105+Q105</f>
        <v>37000</v>
      </c>
      <c r="O105" s="24">
        <f>O107</f>
        <v>0</v>
      </c>
      <c r="P105" s="24">
        <f t="shared" ref="P105:Q105" si="138">P107</f>
        <v>37000</v>
      </c>
      <c r="Q105" s="24">
        <f t="shared" si="138"/>
        <v>0</v>
      </c>
      <c r="R105" s="24">
        <f t="shared" ref="R105" si="139">S105+T105+U105</f>
        <v>0</v>
      </c>
      <c r="S105" s="24">
        <f>S107</f>
        <v>0</v>
      </c>
      <c r="T105" s="24">
        <f t="shared" ref="T105:U105" si="140">T107</f>
        <v>0</v>
      </c>
      <c r="U105" s="24">
        <f t="shared" si="140"/>
        <v>0</v>
      </c>
      <c r="V105" s="25">
        <f t="shared" ref="V105:V150" si="141">J105/F105</f>
        <v>0</v>
      </c>
    </row>
    <row r="106" spans="1:101" ht="21" customHeight="1">
      <c r="A106" s="34"/>
      <c r="B106" s="35" t="s">
        <v>14</v>
      </c>
      <c r="C106" s="28"/>
      <c r="D106" s="28"/>
      <c r="E106" s="28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5"/>
    </row>
    <row r="107" spans="1:101" ht="48.75" customHeight="1">
      <c r="A107" s="34"/>
      <c r="B107" s="36" t="s">
        <v>283</v>
      </c>
      <c r="C107" s="30" t="s">
        <v>250</v>
      </c>
      <c r="D107" s="31" t="s">
        <v>70</v>
      </c>
      <c r="E107" s="30" t="s">
        <v>284</v>
      </c>
      <c r="F107" s="24">
        <f t="shared" si="133"/>
        <v>26422.2</v>
      </c>
      <c r="G107" s="72">
        <v>422.2</v>
      </c>
      <c r="H107" s="72">
        <v>26000</v>
      </c>
      <c r="I107" s="24"/>
      <c r="J107" s="24">
        <f t="shared" ref="J107:J110" si="142">K107+L107+M107</f>
        <v>0</v>
      </c>
      <c r="K107" s="24"/>
      <c r="L107" s="24"/>
      <c r="M107" s="24"/>
      <c r="N107" s="24">
        <f t="shared" ref="N107:N108" si="143">O107+P107+Q107</f>
        <v>37000</v>
      </c>
      <c r="O107" s="24"/>
      <c r="P107" s="72">
        <v>37000</v>
      </c>
      <c r="Q107" s="24"/>
      <c r="R107" s="24">
        <f t="shared" ref="R107:R108" si="144">S107+T107+U107</f>
        <v>0</v>
      </c>
      <c r="S107" s="24"/>
      <c r="T107" s="72"/>
      <c r="U107" s="72"/>
      <c r="V107" s="25">
        <f t="shared" si="141"/>
        <v>0</v>
      </c>
    </row>
    <row r="108" spans="1:101" s="6" customFormat="1" ht="21" customHeight="1">
      <c r="A108" s="21" t="s">
        <v>68</v>
      </c>
      <c r="B108" s="43" t="s">
        <v>122</v>
      </c>
      <c r="C108" s="56" t="s">
        <v>12</v>
      </c>
      <c r="D108" s="7" t="s">
        <v>12</v>
      </c>
      <c r="E108" s="56" t="s">
        <v>12</v>
      </c>
      <c r="F108" s="24">
        <f t="shared" si="133"/>
        <v>116562.3</v>
      </c>
      <c r="G108" s="24">
        <f>G111+G110</f>
        <v>22622</v>
      </c>
      <c r="H108" s="24">
        <f t="shared" ref="H108:I108" si="145">H111+H110</f>
        <v>81713.399999999994</v>
      </c>
      <c r="I108" s="24">
        <f t="shared" si="145"/>
        <v>12226.9</v>
      </c>
      <c r="J108" s="24">
        <f t="shared" si="142"/>
        <v>0</v>
      </c>
      <c r="K108" s="24">
        <f>K111+K110</f>
        <v>0</v>
      </c>
      <c r="L108" s="24">
        <f>L111+L110</f>
        <v>0</v>
      </c>
      <c r="M108" s="24">
        <f t="shared" ref="M108" si="146">M111</f>
        <v>0</v>
      </c>
      <c r="N108" s="24">
        <f t="shared" si="143"/>
        <v>167833.60000000001</v>
      </c>
      <c r="O108" s="24">
        <f>O111+O110</f>
        <v>21353.599999999999</v>
      </c>
      <c r="P108" s="24">
        <f t="shared" ref="P108:Q108" si="147">P111+P110</f>
        <v>142904.6</v>
      </c>
      <c r="Q108" s="24">
        <f t="shared" si="147"/>
        <v>3575.4</v>
      </c>
      <c r="R108" s="24">
        <f t="shared" si="144"/>
        <v>0</v>
      </c>
      <c r="S108" s="24">
        <f>S111+S110</f>
        <v>0</v>
      </c>
      <c r="T108" s="24">
        <f t="shared" ref="T108:U108" si="148">T111+T110</f>
        <v>0</v>
      </c>
      <c r="U108" s="24">
        <f t="shared" si="148"/>
        <v>0</v>
      </c>
      <c r="V108" s="33">
        <f t="shared" si="141"/>
        <v>0</v>
      </c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</row>
    <row r="109" spans="1:101" ht="21" customHeight="1">
      <c r="A109" s="34"/>
      <c r="B109" s="35" t="s">
        <v>14</v>
      </c>
      <c r="C109" s="28"/>
      <c r="D109" s="37"/>
      <c r="E109" s="28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33"/>
    </row>
    <row r="110" spans="1:101" ht="66" customHeight="1">
      <c r="A110" s="34"/>
      <c r="B110" s="55" t="s">
        <v>285</v>
      </c>
      <c r="C110" s="28" t="s">
        <v>250</v>
      </c>
      <c r="D110" s="37" t="s">
        <v>70</v>
      </c>
      <c r="E110" s="30" t="s">
        <v>286</v>
      </c>
      <c r="F110" s="24">
        <f t="shared" si="133"/>
        <v>18568.900000000001</v>
      </c>
      <c r="G110" s="72">
        <v>10412</v>
      </c>
      <c r="H110" s="24"/>
      <c r="I110" s="24">
        <v>8156.9</v>
      </c>
      <c r="J110" s="24">
        <f t="shared" si="142"/>
        <v>0</v>
      </c>
      <c r="K110" s="24"/>
      <c r="L110" s="24"/>
      <c r="M110" s="24"/>
      <c r="N110" s="24">
        <f t="shared" ref="N110:N117" si="149">O110+P110+Q110</f>
        <v>0</v>
      </c>
      <c r="O110" s="72">
        <v>0</v>
      </c>
      <c r="P110" s="24"/>
      <c r="Q110" s="24"/>
      <c r="R110" s="24">
        <f t="shared" ref="R110:R117" si="150">S110+T110+U110</f>
        <v>0</v>
      </c>
      <c r="S110" s="24"/>
      <c r="T110" s="24"/>
      <c r="U110" s="24"/>
      <c r="V110" s="33"/>
    </row>
    <row r="111" spans="1:101" ht="56.25" customHeight="1">
      <c r="A111" s="34"/>
      <c r="B111" s="36" t="s">
        <v>123</v>
      </c>
      <c r="C111" s="30" t="s">
        <v>250</v>
      </c>
      <c r="D111" s="31" t="s">
        <v>70</v>
      </c>
      <c r="E111" s="30" t="s">
        <v>249</v>
      </c>
      <c r="F111" s="24">
        <f t="shared" si="133"/>
        <v>97993.4</v>
      </c>
      <c r="G111" s="72">
        <v>12210</v>
      </c>
      <c r="H111" s="72">
        <v>81713.399999999994</v>
      </c>
      <c r="I111" s="72">
        <v>4070</v>
      </c>
      <c r="J111" s="24">
        <f t="shared" ref="J111:J121" si="151">K111+L111+M111</f>
        <v>0</v>
      </c>
      <c r="K111" s="72"/>
      <c r="L111" s="72"/>
      <c r="M111" s="72"/>
      <c r="N111" s="24">
        <f t="shared" si="149"/>
        <v>167833.60000000001</v>
      </c>
      <c r="O111" s="72">
        <v>21353.599999999999</v>
      </c>
      <c r="P111" s="72">
        <v>142904.6</v>
      </c>
      <c r="Q111" s="72">
        <v>3575.4</v>
      </c>
      <c r="R111" s="24">
        <f t="shared" si="150"/>
        <v>0</v>
      </c>
      <c r="S111" s="72"/>
      <c r="T111" s="72"/>
      <c r="U111" s="72"/>
      <c r="V111" s="57">
        <f t="shared" si="141"/>
        <v>0</v>
      </c>
    </row>
    <row r="112" spans="1:101" ht="39.75" customHeight="1">
      <c r="A112" s="34" t="s">
        <v>309</v>
      </c>
      <c r="B112" s="43" t="s">
        <v>310</v>
      </c>
      <c r="C112" s="30"/>
      <c r="D112" s="31"/>
      <c r="E112" s="30"/>
      <c r="F112" s="24">
        <f t="shared" ref="F112" si="152">G112+H112+I112</f>
        <v>9981.1</v>
      </c>
      <c r="G112" s="24">
        <f>G115+G114</f>
        <v>0</v>
      </c>
      <c r="H112" s="24">
        <f t="shared" ref="H112" si="153">H115+H114</f>
        <v>9981.1</v>
      </c>
      <c r="I112" s="24">
        <f>I115+I114</f>
        <v>0</v>
      </c>
      <c r="J112" s="24">
        <f t="shared" si="151"/>
        <v>0</v>
      </c>
      <c r="K112" s="24">
        <f>K114+K115</f>
        <v>0</v>
      </c>
      <c r="L112" s="24">
        <f t="shared" ref="L112:M112" si="154">L114+L115</f>
        <v>0</v>
      </c>
      <c r="M112" s="24">
        <f t="shared" si="154"/>
        <v>0</v>
      </c>
      <c r="N112" s="24">
        <f t="shared" si="149"/>
        <v>25585.200000000001</v>
      </c>
      <c r="O112" s="24">
        <f>O115+O114</f>
        <v>0</v>
      </c>
      <c r="P112" s="24">
        <f t="shared" ref="P112:Q112" si="155">P115+P114</f>
        <v>25585.200000000001</v>
      </c>
      <c r="Q112" s="24">
        <f t="shared" si="155"/>
        <v>0</v>
      </c>
      <c r="R112" s="24">
        <f t="shared" si="150"/>
        <v>31284.3</v>
      </c>
      <c r="S112" s="24">
        <f>S115+S114</f>
        <v>0</v>
      </c>
      <c r="T112" s="24">
        <f t="shared" ref="T112:U112" si="156">T115+T114</f>
        <v>31284.3</v>
      </c>
      <c r="U112" s="24">
        <f t="shared" si="156"/>
        <v>0</v>
      </c>
      <c r="V112" s="57"/>
    </row>
    <row r="113" spans="1:101" ht="21" customHeight="1">
      <c r="A113" s="34"/>
      <c r="B113" s="35" t="s">
        <v>14</v>
      </c>
      <c r="C113" s="30"/>
      <c r="D113" s="31"/>
      <c r="E113" s="30"/>
      <c r="F113" s="24"/>
      <c r="G113" s="72"/>
      <c r="H113" s="72"/>
      <c r="I113" s="72"/>
      <c r="J113" s="24"/>
      <c r="K113" s="72"/>
      <c r="L113" s="72"/>
      <c r="M113" s="72"/>
      <c r="N113" s="24"/>
      <c r="O113" s="72"/>
      <c r="P113" s="72"/>
      <c r="Q113" s="72"/>
      <c r="R113" s="24"/>
      <c r="S113" s="72"/>
      <c r="T113" s="72"/>
      <c r="U113" s="72"/>
      <c r="V113" s="57"/>
    </row>
    <row r="114" spans="1:101" ht="56.25" customHeight="1">
      <c r="A114" s="34"/>
      <c r="B114" s="36" t="s">
        <v>313</v>
      </c>
      <c r="C114" s="30" t="s">
        <v>315</v>
      </c>
      <c r="D114" s="31" t="s">
        <v>316</v>
      </c>
      <c r="E114" s="30" t="s">
        <v>311</v>
      </c>
      <c r="F114" s="24">
        <f t="shared" si="133"/>
        <v>4596.7</v>
      </c>
      <c r="G114" s="72"/>
      <c r="H114" s="72">
        <v>4596.7</v>
      </c>
      <c r="I114" s="72"/>
      <c r="J114" s="24">
        <f t="shared" si="151"/>
        <v>0</v>
      </c>
      <c r="K114" s="72"/>
      <c r="L114" s="72"/>
      <c r="M114" s="72"/>
      <c r="N114" s="24">
        <f t="shared" ref="N114:N115" si="157">O114+P114+Q114</f>
        <v>4411.2</v>
      </c>
      <c r="O114" s="72"/>
      <c r="P114" s="72">
        <v>4411.2</v>
      </c>
      <c r="Q114" s="72"/>
      <c r="R114" s="24">
        <f t="shared" ref="R114:R115" si="158">S114+T114+U114</f>
        <v>4404.2</v>
      </c>
      <c r="S114" s="72"/>
      <c r="T114" s="72">
        <v>4404.2</v>
      </c>
      <c r="U114" s="72"/>
      <c r="V114" s="57"/>
    </row>
    <row r="115" spans="1:101" ht="56.25" customHeight="1">
      <c r="A115" s="34"/>
      <c r="B115" s="36" t="s">
        <v>314</v>
      </c>
      <c r="C115" s="30" t="s">
        <v>315</v>
      </c>
      <c r="D115" s="31" t="s">
        <v>316</v>
      </c>
      <c r="E115" s="30" t="s">
        <v>312</v>
      </c>
      <c r="F115" s="24">
        <f t="shared" si="133"/>
        <v>5384.4</v>
      </c>
      <c r="G115" s="72"/>
      <c r="H115" s="72">
        <v>5384.4</v>
      </c>
      <c r="I115" s="72"/>
      <c r="J115" s="24">
        <f t="shared" si="151"/>
        <v>0</v>
      </c>
      <c r="K115" s="72"/>
      <c r="L115" s="72"/>
      <c r="M115" s="72"/>
      <c r="N115" s="24">
        <f t="shared" si="157"/>
        <v>21174</v>
      </c>
      <c r="O115" s="72"/>
      <c r="P115" s="72">
        <v>21174</v>
      </c>
      <c r="Q115" s="72"/>
      <c r="R115" s="24">
        <f t="shared" si="158"/>
        <v>26880.1</v>
      </c>
      <c r="S115" s="72"/>
      <c r="T115" s="72">
        <v>26880.1</v>
      </c>
      <c r="U115" s="72"/>
      <c r="V115" s="57"/>
    </row>
    <row r="116" spans="1:101" s="60" customFormat="1" ht="39" customHeight="1">
      <c r="A116" s="16" t="s">
        <v>71</v>
      </c>
      <c r="B116" s="54" t="s">
        <v>240</v>
      </c>
      <c r="C116" s="18" t="s">
        <v>12</v>
      </c>
      <c r="D116" s="18" t="s">
        <v>12</v>
      </c>
      <c r="E116" s="18" t="s">
        <v>12</v>
      </c>
      <c r="F116" s="40">
        <f t="shared" si="133"/>
        <v>7710569.7999999998</v>
      </c>
      <c r="G116" s="40">
        <f>G117+G126+G122</f>
        <v>3920753</v>
      </c>
      <c r="H116" s="40">
        <f>H117+H126+H122</f>
        <v>3408871.3</v>
      </c>
      <c r="I116" s="40">
        <f>I117+I126+I122</f>
        <v>380945.5</v>
      </c>
      <c r="J116" s="40">
        <f t="shared" si="151"/>
        <v>771312</v>
      </c>
      <c r="K116" s="40">
        <f>K117+K126+K122</f>
        <v>452731.8</v>
      </c>
      <c r="L116" s="40">
        <f>L117+L126+L122</f>
        <v>318059.2</v>
      </c>
      <c r="M116" s="40">
        <f>M117+M126+M122</f>
        <v>521</v>
      </c>
      <c r="N116" s="40">
        <f t="shared" si="149"/>
        <v>7936191.7999999998</v>
      </c>
      <c r="O116" s="40">
        <f>O117+O126+O122</f>
        <v>3574722.5</v>
      </c>
      <c r="P116" s="40">
        <f>P117+P126+P122</f>
        <v>4088469.3</v>
      </c>
      <c r="Q116" s="40">
        <f>Q117+Q126+Q122</f>
        <v>273000</v>
      </c>
      <c r="R116" s="40">
        <f t="shared" si="150"/>
        <v>4838849.4000000004</v>
      </c>
      <c r="S116" s="40">
        <f>S117+S126+S122</f>
        <v>1872152.5</v>
      </c>
      <c r="T116" s="40">
        <f>T117+T126+T122</f>
        <v>2693696.9</v>
      </c>
      <c r="U116" s="40">
        <f>U117+U126+U122</f>
        <v>273000</v>
      </c>
      <c r="V116" s="41">
        <f t="shared" si="141"/>
        <v>0.1</v>
      </c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</row>
    <row r="117" spans="1:101" ht="48.75" customHeight="1">
      <c r="A117" s="8" t="s">
        <v>73</v>
      </c>
      <c r="B117" s="22" t="s">
        <v>215</v>
      </c>
      <c r="C117" s="52" t="s">
        <v>12</v>
      </c>
      <c r="D117" s="52" t="s">
        <v>12</v>
      </c>
      <c r="E117" s="52" t="s">
        <v>12</v>
      </c>
      <c r="F117" s="24">
        <f t="shared" si="133"/>
        <v>7221949.7000000002</v>
      </c>
      <c r="G117" s="24">
        <f>SUM(G119:G121)</f>
        <v>3511311.7</v>
      </c>
      <c r="H117" s="24">
        <f>SUM(H119:H121)</f>
        <v>3329692.5</v>
      </c>
      <c r="I117" s="24">
        <f>SUM(I119:I121)</f>
        <v>380945.5</v>
      </c>
      <c r="J117" s="24">
        <f>K117+L117+M117</f>
        <v>771312</v>
      </c>
      <c r="K117" s="24">
        <f>SUM(K120:K121)</f>
        <v>452731.8</v>
      </c>
      <c r="L117" s="24">
        <f>SUM(L119:L121)</f>
        <v>318059.2</v>
      </c>
      <c r="M117" s="24">
        <f>SUM(M120:M121)</f>
        <v>521</v>
      </c>
      <c r="N117" s="24">
        <f t="shared" si="149"/>
        <v>7589858</v>
      </c>
      <c r="O117" s="24">
        <f>SUM(O119:O121)</f>
        <v>3279587.8</v>
      </c>
      <c r="P117" s="24">
        <f>SUM(P119:P121)</f>
        <v>4037270.2</v>
      </c>
      <c r="Q117" s="24">
        <f t="shared" ref="Q117" si="159">SUM(Q119:Q121)</f>
        <v>273000</v>
      </c>
      <c r="R117" s="24">
        <f t="shared" si="150"/>
        <v>4612780.8</v>
      </c>
      <c r="S117" s="24">
        <f>SUM(S119:S121)</f>
        <v>1691152.5</v>
      </c>
      <c r="T117" s="24">
        <f t="shared" ref="T117:U117" si="160">SUM(T119:T121)</f>
        <v>2648628.2999999998</v>
      </c>
      <c r="U117" s="24">
        <f t="shared" si="160"/>
        <v>273000</v>
      </c>
      <c r="V117" s="25">
        <f t="shared" si="141"/>
        <v>0.107</v>
      </c>
    </row>
    <row r="118" spans="1:101" ht="18.75">
      <c r="A118" s="11"/>
      <c r="B118" s="27" t="s">
        <v>14</v>
      </c>
      <c r="C118" s="51"/>
      <c r="D118" s="51"/>
      <c r="E118" s="51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33"/>
    </row>
    <row r="119" spans="1:101" ht="54.75" customHeight="1">
      <c r="A119" s="11"/>
      <c r="B119" s="27" t="s">
        <v>317</v>
      </c>
      <c r="C119" s="51" t="s">
        <v>214</v>
      </c>
      <c r="D119" s="89" t="s">
        <v>74</v>
      </c>
      <c r="E119" s="88" t="s">
        <v>318</v>
      </c>
      <c r="F119" s="24">
        <f t="shared" si="133"/>
        <v>684615</v>
      </c>
      <c r="G119" s="72"/>
      <c r="H119" s="72">
        <v>684615</v>
      </c>
      <c r="I119" s="24"/>
      <c r="J119" s="24"/>
      <c r="K119" s="24"/>
      <c r="L119" s="24">
        <v>49286.42</v>
      </c>
      <c r="M119" s="24"/>
      <c r="N119" s="24">
        <f t="shared" ref="N119:N121" si="161">O119+P119+Q119</f>
        <v>0</v>
      </c>
      <c r="O119" s="24"/>
      <c r="P119" s="24"/>
      <c r="Q119" s="24"/>
      <c r="R119" s="24"/>
      <c r="S119" s="24"/>
      <c r="T119" s="24"/>
      <c r="U119" s="24"/>
      <c r="V119" s="33"/>
    </row>
    <row r="120" spans="1:101" ht="66">
      <c r="A120" s="34"/>
      <c r="B120" s="36" t="s">
        <v>185</v>
      </c>
      <c r="C120" s="31" t="s">
        <v>214</v>
      </c>
      <c r="D120" s="31" t="s">
        <v>74</v>
      </c>
      <c r="E120" s="30" t="s">
        <v>121</v>
      </c>
      <c r="F120" s="24">
        <f t="shared" si="133"/>
        <v>1087692.3</v>
      </c>
      <c r="G120" s="72">
        <v>707000</v>
      </c>
      <c r="H120" s="72"/>
      <c r="I120" s="24">
        <v>380692.3</v>
      </c>
      <c r="J120" s="24">
        <f t="shared" si="151"/>
        <v>521</v>
      </c>
      <c r="K120" s="24"/>
      <c r="L120" s="24"/>
      <c r="M120" s="24">
        <v>521</v>
      </c>
      <c r="N120" s="24">
        <f t="shared" si="161"/>
        <v>367015</v>
      </c>
      <c r="O120" s="72">
        <v>94015</v>
      </c>
      <c r="P120" s="72"/>
      <c r="Q120" s="24">
        <v>273000</v>
      </c>
      <c r="R120" s="24">
        <f t="shared" ref="R120:R121" si="162">S120+T120+U120</f>
        <v>367015</v>
      </c>
      <c r="S120" s="24">
        <v>94015</v>
      </c>
      <c r="T120" s="24"/>
      <c r="U120" s="24">
        <v>273000</v>
      </c>
      <c r="V120" s="57">
        <f t="shared" si="141"/>
        <v>0</v>
      </c>
    </row>
    <row r="121" spans="1:101" ht="91.5" customHeight="1">
      <c r="A121" s="34"/>
      <c r="B121" s="36" t="s">
        <v>212</v>
      </c>
      <c r="C121" s="31" t="s">
        <v>214</v>
      </c>
      <c r="D121" s="31" t="s">
        <v>74</v>
      </c>
      <c r="E121" s="30" t="s">
        <v>213</v>
      </c>
      <c r="F121" s="24">
        <f t="shared" si="133"/>
        <v>5449642.4000000004</v>
      </c>
      <c r="G121" s="72">
        <v>2804311.7</v>
      </c>
      <c r="H121" s="72">
        <v>2645077.5</v>
      </c>
      <c r="I121" s="24">
        <v>253.2</v>
      </c>
      <c r="J121" s="24">
        <f t="shared" si="151"/>
        <v>721504.5</v>
      </c>
      <c r="K121" s="24">
        <v>452731.75</v>
      </c>
      <c r="L121" s="24">
        <v>268772.77</v>
      </c>
      <c r="M121" s="24"/>
      <c r="N121" s="24">
        <f t="shared" si="161"/>
        <v>7222843</v>
      </c>
      <c r="O121" s="72">
        <v>3185572.8</v>
      </c>
      <c r="P121" s="72">
        <v>4037270.2</v>
      </c>
      <c r="Q121" s="24"/>
      <c r="R121" s="24">
        <f t="shared" si="162"/>
        <v>4245765.8</v>
      </c>
      <c r="S121" s="24">
        <v>1597137.5</v>
      </c>
      <c r="T121" s="24">
        <v>2648628.2999999998</v>
      </c>
      <c r="U121" s="24"/>
      <c r="V121" s="57">
        <f t="shared" si="141"/>
        <v>0.13200000000000001</v>
      </c>
    </row>
    <row r="122" spans="1:101" ht="36.75" customHeight="1">
      <c r="A122" s="8" t="s">
        <v>136</v>
      </c>
      <c r="B122" s="22" t="s">
        <v>216</v>
      </c>
      <c r="C122" s="32" t="s">
        <v>12</v>
      </c>
      <c r="D122" s="32" t="s">
        <v>12</v>
      </c>
      <c r="E122" s="32" t="s">
        <v>12</v>
      </c>
      <c r="F122" s="24">
        <f t="shared" si="133"/>
        <v>266424.59999999998</v>
      </c>
      <c r="G122" s="24">
        <f>SUM(G124:G125)</f>
        <v>187245.8</v>
      </c>
      <c r="H122" s="24">
        <f t="shared" ref="H122:M122" si="163">SUM(H124:H125)</f>
        <v>79178.8</v>
      </c>
      <c r="I122" s="24">
        <f t="shared" si="163"/>
        <v>0</v>
      </c>
      <c r="J122" s="24">
        <f t="shared" si="163"/>
        <v>0</v>
      </c>
      <c r="K122" s="24">
        <f t="shared" si="163"/>
        <v>0</v>
      </c>
      <c r="L122" s="24">
        <f t="shared" si="163"/>
        <v>0</v>
      </c>
      <c r="M122" s="24">
        <f t="shared" si="163"/>
        <v>0</v>
      </c>
      <c r="N122" s="24">
        <f t="shared" ref="N122" si="164">O122+P122+Q122</f>
        <v>171953.8</v>
      </c>
      <c r="O122" s="24">
        <f>SUM(O124:O125)</f>
        <v>120754.7</v>
      </c>
      <c r="P122" s="24">
        <f t="shared" ref="P122:Q122" si="165">SUM(P124:P125)</f>
        <v>51199.1</v>
      </c>
      <c r="Q122" s="24">
        <f t="shared" si="165"/>
        <v>0</v>
      </c>
      <c r="R122" s="24">
        <f t="shared" ref="R122" si="166">S122+T122+U122</f>
        <v>45068.6</v>
      </c>
      <c r="S122" s="24">
        <f>SUM(S124:S125)</f>
        <v>0</v>
      </c>
      <c r="T122" s="24">
        <f t="shared" ref="T122:U122" si="167">SUM(T124:T125)</f>
        <v>45068.6</v>
      </c>
      <c r="U122" s="24">
        <f t="shared" si="167"/>
        <v>0</v>
      </c>
      <c r="V122" s="25">
        <f t="shared" si="141"/>
        <v>0</v>
      </c>
    </row>
    <row r="123" spans="1:101" ht="18.75">
      <c r="A123" s="11"/>
      <c r="B123" s="27" t="s">
        <v>14</v>
      </c>
      <c r="C123" s="51"/>
      <c r="D123" s="51"/>
      <c r="E123" s="51"/>
      <c r="F123" s="24"/>
      <c r="G123" s="72"/>
      <c r="H123" s="72"/>
      <c r="I123" s="72"/>
      <c r="J123" s="24"/>
      <c r="K123" s="72"/>
      <c r="L123" s="72"/>
      <c r="M123" s="72"/>
      <c r="N123" s="24"/>
      <c r="O123" s="72"/>
      <c r="P123" s="72"/>
      <c r="Q123" s="72"/>
      <c r="R123" s="24"/>
      <c r="S123" s="72"/>
      <c r="T123" s="72"/>
      <c r="U123" s="72"/>
      <c r="V123" s="57"/>
    </row>
    <row r="124" spans="1:101" ht="87.75" customHeight="1">
      <c r="A124" s="11"/>
      <c r="B124" s="59" t="s">
        <v>319</v>
      </c>
      <c r="C124" s="88" t="s">
        <v>214</v>
      </c>
      <c r="D124" s="91" t="s">
        <v>74</v>
      </c>
      <c r="E124" s="88" t="s">
        <v>320</v>
      </c>
      <c r="F124" s="24">
        <f t="shared" si="133"/>
        <v>79178.8</v>
      </c>
      <c r="G124" s="72"/>
      <c r="H124" s="72">
        <v>79178.8</v>
      </c>
      <c r="I124" s="72"/>
      <c r="J124" s="24"/>
      <c r="K124" s="72"/>
      <c r="L124" s="72"/>
      <c r="M124" s="72"/>
      <c r="N124" s="24">
        <f t="shared" ref="N124:N126" si="168">O124+P124+Q124</f>
        <v>51199.1</v>
      </c>
      <c r="O124" s="72"/>
      <c r="P124" s="72">
        <v>51199.1</v>
      </c>
      <c r="Q124" s="72"/>
      <c r="R124" s="24">
        <f t="shared" ref="R124:R126" si="169">S124+T124+U124</f>
        <v>45068.6</v>
      </c>
      <c r="S124" s="72"/>
      <c r="T124" s="72">
        <v>45068.6</v>
      </c>
      <c r="U124" s="72"/>
      <c r="V124" s="57"/>
    </row>
    <row r="125" spans="1:101" ht="57" customHeight="1">
      <c r="A125" s="34"/>
      <c r="B125" s="36" t="s">
        <v>185</v>
      </c>
      <c r="C125" s="30" t="s">
        <v>214</v>
      </c>
      <c r="D125" s="31" t="s">
        <v>74</v>
      </c>
      <c r="E125" s="30" t="s">
        <v>163</v>
      </c>
      <c r="F125" s="24">
        <f t="shared" si="133"/>
        <v>187245.8</v>
      </c>
      <c r="G125" s="72">
        <v>187245.8</v>
      </c>
      <c r="H125" s="72"/>
      <c r="I125" s="72"/>
      <c r="J125" s="24">
        <f t="shared" ref="J125:J126" si="170">K125+L125+M125</f>
        <v>0</v>
      </c>
      <c r="K125" s="72"/>
      <c r="L125" s="72"/>
      <c r="M125" s="72"/>
      <c r="N125" s="24">
        <f t="shared" si="168"/>
        <v>120754.7</v>
      </c>
      <c r="O125" s="72">
        <v>120754.7</v>
      </c>
      <c r="P125" s="72"/>
      <c r="Q125" s="72"/>
      <c r="R125" s="24">
        <f t="shared" si="169"/>
        <v>0</v>
      </c>
      <c r="S125" s="72"/>
      <c r="T125" s="72"/>
      <c r="U125" s="72"/>
      <c r="V125" s="57">
        <f t="shared" si="141"/>
        <v>0</v>
      </c>
    </row>
    <row r="126" spans="1:101" s="6" customFormat="1" ht="38.25" customHeight="1">
      <c r="A126" s="21" t="s">
        <v>140</v>
      </c>
      <c r="B126" s="43" t="s">
        <v>217</v>
      </c>
      <c r="C126" s="23" t="s">
        <v>12</v>
      </c>
      <c r="D126" s="23" t="s">
        <v>12</v>
      </c>
      <c r="E126" s="23" t="s">
        <v>12</v>
      </c>
      <c r="F126" s="24">
        <f t="shared" si="133"/>
        <v>222195.5</v>
      </c>
      <c r="G126" s="24">
        <f>SUM(G128:G131)</f>
        <v>222195.5</v>
      </c>
      <c r="H126" s="24">
        <f t="shared" ref="H126:I126" si="171">SUM(H128:H131)</f>
        <v>0</v>
      </c>
      <c r="I126" s="24">
        <f t="shared" si="171"/>
        <v>0</v>
      </c>
      <c r="J126" s="24">
        <f t="shared" si="170"/>
        <v>0</v>
      </c>
      <c r="K126" s="24">
        <f>SUM(K129:K131)</f>
        <v>0</v>
      </c>
      <c r="L126" s="24">
        <f>SUM(L129:L131)</f>
        <v>0</v>
      </c>
      <c r="M126" s="24">
        <f>SUM(M129:M131)</f>
        <v>0</v>
      </c>
      <c r="N126" s="24">
        <f t="shared" si="168"/>
        <v>174380</v>
      </c>
      <c r="O126" s="24">
        <f>SUM(O128:O131)</f>
        <v>174380</v>
      </c>
      <c r="P126" s="24">
        <f t="shared" ref="P126:Q126" si="172">SUM(P128:P131)</f>
        <v>0</v>
      </c>
      <c r="Q126" s="24">
        <f t="shared" si="172"/>
        <v>0</v>
      </c>
      <c r="R126" s="24">
        <f t="shared" si="169"/>
        <v>181000</v>
      </c>
      <c r="S126" s="24">
        <f>SUM(S128:S131)</f>
        <v>181000</v>
      </c>
      <c r="T126" s="24">
        <f t="shared" ref="T126:U126" si="173">SUM(T128:T131)</f>
        <v>0</v>
      </c>
      <c r="U126" s="24">
        <f t="shared" si="173"/>
        <v>0</v>
      </c>
      <c r="V126" s="33">
        <f t="shared" si="141"/>
        <v>0</v>
      </c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</row>
    <row r="127" spans="1:101" ht="22.5" customHeight="1">
      <c r="A127" s="11"/>
      <c r="B127" s="27" t="s">
        <v>14</v>
      </c>
      <c r="C127" s="51"/>
      <c r="D127" s="51"/>
      <c r="E127" s="51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33"/>
    </row>
    <row r="128" spans="1:101" ht="62.25" customHeight="1">
      <c r="A128" s="11"/>
      <c r="B128" s="59" t="s">
        <v>288</v>
      </c>
      <c r="C128" s="89" t="s">
        <v>214</v>
      </c>
      <c r="D128" s="89" t="s">
        <v>74</v>
      </c>
      <c r="E128" s="88" t="s">
        <v>287</v>
      </c>
      <c r="F128" s="24">
        <f t="shared" si="133"/>
        <v>50000</v>
      </c>
      <c r="G128" s="72">
        <v>50000</v>
      </c>
      <c r="H128" s="24"/>
      <c r="I128" s="24"/>
      <c r="J128" s="24"/>
      <c r="K128" s="24"/>
      <c r="L128" s="24"/>
      <c r="M128" s="24"/>
      <c r="N128" s="24">
        <f t="shared" ref="N128:N133" si="174">O128+P128+Q128</f>
        <v>0</v>
      </c>
      <c r="O128" s="24"/>
      <c r="P128" s="24"/>
      <c r="Q128" s="24"/>
      <c r="R128" s="24">
        <f t="shared" ref="R128:R133" si="175">S128+T128+U128</f>
        <v>0</v>
      </c>
      <c r="S128" s="24"/>
      <c r="T128" s="24"/>
      <c r="U128" s="24"/>
      <c r="V128" s="33"/>
    </row>
    <row r="129" spans="1:101" ht="56.25" customHeight="1">
      <c r="A129" s="34"/>
      <c r="B129" s="36" t="s">
        <v>185</v>
      </c>
      <c r="C129" s="30" t="s">
        <v>187</v>
      </c>
      <c r="D129" s="31" t="s">
        <v>15</v>
      </c>
      <c r="E129" s="30" t="s">
        <v>135</v>
      </c>
      <c r="F129" s="24">
        <f t="shared" si="133"/>
        <v>367.5</v>
      </c>
      <c r="G129" s="72">
        <v>367.5</v>
      </c>
      <c r="H129" s="72"/>
      <c r="I129" s="72"/>
      <c r="J129" s="24">
        <f t="shared" ref="J129:J133" si="176">K129+L129+M129</f>
        <v>0</v>
      </c>
      <c r="K129" s="72"/>
      <c r="L129" s="72"/>
      <c r="M129" s="72"/>
      <c r="N129" s="24">
        <f t="shared" si="174"/>
        <v>367.5</v>
      </c>
      <c r="O129" s="72">
        <v>367.5</v>
      </c>
      <c r="P129" s="72"/>
      <c r="Q129" s="72"/>
      <c r="R129" s="24">
        <f t="shared" si="175"/>
        <v>0</v>
      </c>
      <c r="S129" s="72"/>
      <c r="T129" s="72"/>
      <c r="U129" s="72"/>
      <c r="V129" s="57">
        <f t="shared" si="141"/>
        <v>0</v>
      </c>
    </row>
    <row r="130" spans="1:101" ht="58.5" customHeight="1">
      <c r="A130" s="34"/>
      <c r="B130" s="36" t="s">
        <v>185</v>
      </c>
      <c r="C130" s="30" t="s">
        <v>205</v>
      </c>
      <c r="D130" s="31" t="s">
        <v>43</v>
      </c>
      <c r="E130" s="30" t="s">
        <v>135</v>
      </c>
      <c r="F130" s="24">
        <f t="shared" si="133"/>
        <v>3012.5</v>
      </c>
      <c r="G130" s="72">
        <v>3012.5</v>
      </c>
      <c r="H130" s="72"/>
      <c r="I130" s="72"/>
      <c r="J130" s="24">
        <f t="shared" si="176"/>
        <v>0</v>
      </c>
      <c r="K130" s="72"/>
      <c r="L130" s="72"/>
      <c r="M130" s="72"/>
      <c r="N130" s="24">
        <f t="shared" si="174"/>
        <v>3012.5</v>
      </c>
      <c r="O130" s="72">
        <v>3012.5</v>
      </c>
      <c r="P130" s="72"/>
      <c r="Q130" s="72"/>
      <c r="R130" s="24">
        <f t="shared" si="175"/>
        <v>0</v>
      </c>
      <c r="S130" s="72"/>
      <c r="T130" s="72"/>
      <c r="U130" s="72"/>
      <c r="V130" s="57">
        <f t="shared" si="141"/>
        <v>0</v>
      </c>
    </row>
    <row r="131" spans="1:101" ht="59.25" customHeight="1">
      <c r="A131" s="34"/>
      <c r="B131" s="36" t="s">
        <v>185</v>
      </c>
      <c r="C131" s="30" t="s">
        <v>214</v>
      </c>
      <c r="D131" s="31" t="s">
        <v>74</v>
      </c>
      <c r="E131" s="30" t="s">
        <v>135</v>
      </c>
      <c r="F131" s="24">
        <f t="shared" si="133"/>
        <v>168815.5</v>
      </c>
      <c r="G131" s="72">
        <v>168815.5</v>
      </c>
      <c r="H131" s="72"/>
      <c r="I131" s="72"/>
      <c r="J131" s="24">
        <f t="shared" si="176"/>
        <v>0</v>
      </c>
      <c r="K131" s="72"/>
      <c r="L131" s="72"/>
      <c r="M131" s="72"/>
      <c r="N131" s="24">
        <f t="shared" si="174"/>
        <v>171000</v>
      </c>
      <c r="O131" s="72">
        <v>171000</v>
      </c>
      <c r="P131" s="72"/>
      <c r="Q131" s="72"/>
      <c r="R131" s="24">
        <f t="shared" si="175"/>
        <v>181000</v>
      </c>
      <c r="S131" s="72">
        <v>181000</v>
      </c>
      <c r="T131" s="72"/>
      <c r="U131" s="72"/>
      <c r="V131" s="57">
        <f t="shared" si="141"/>
        <v>0</v>
      </c>
    </row>
    <row r="132" spans="1:101" s="60" customFormat="1" ht="28.5" customHeight="1">
      <c r="A132" s="16" t="s">
        <v>75</v>
      </c>
      <c r="B132" s="17" t="s">
        <v>76</v>
      </c>
      <c r="C132" s="18" t="s">
        <v>12</v>
      </c>
      <c r="D132" s="18" t="s">
        <v>12</v>
      </c>
      <c r="E132" s="18" t="s">
        <v>12</v>
      </c>
      <c r="F132" s="40">
        <f>G132+H132+I132</f>
        <v>395625.7</v>
      </c>
      <c r="G132" s="40">
        <f>G133+G146+G151</f>
        <v>40549.1</v>
      </c>
      <c r="H132" s="40">
        <f>H133+H146+H151</f>
        <v>349577.3</v>
      </c>
      <c r="I132" s="40">
        <f>I133+I146+I151</f>
        <v>5499.3</v>
      </c>
      <c r="J132" s="40">
        <f t="shared" si="176"/>
        <v>0</v>
      </c>
      <c r="K132" s="40">
        <f>K133+K146+K151</f>
        <v>0</v>
      </c>
      <c r="L132" s="40">
        <f>L133+L146+L151</f>
        <v>0</v>
      </c>
      <c r="M132" s="40">
        <f>M133+M146+M151</f>
        <v>0</v>
      </c>
      <c r="N132" s="40">
        <f t="shared" si="174"/>
        <v>493428.5</v>
      </c>
      <c r="O132" s="40">
        <f>O133+O146+O151</f>
        <v>41665.4</v>
      </c>
      <c r="P132" s="40">
        <f>P133+P146+P151</f>
        <v>451721.4</v>
      </c>
      <c r="Q132" s="40">
        <f>Q133+Q146+Q151</f>
        <v>41.7</v>
      </c>
      <c r="R132" s="40">
        <f t="shared" si="175"/>
        <v>41.7</v>
      </c>
      <c r="S132" s="40">
        <f>S133+S146+S151</f>
        <v>0</v>
      </c>
      <c r="T132" s="40">
        <f>T133+T146+T151</f>
        <v>0</v>
      </c>
      <c r="U132" s="40">
        <f>U133+U146+U151</f>
        <v>41.7</v>
      </c>
      <c r="V132" s="41">
        <f t="shared" si="141"/>
        <v>0</v>
      </c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</row>
    <row r="133" spans="1:101" ht="35.25" customHeight="1">
      <c r="A133" s="8" t="s">
        <v>77</v>
      </c>
      <c r="B133" s="22" t="s">
        <v>78</v>
      </c>
      <c r="C133" s="32" t="s">
        <v>12</v>
      </c>
      <c r="D133" s="32" t="s">
        <v>12</v>
      </c>
      <c r="E133" s="32" t="s">
        <v>12</v>
      </c>
      <c r="F133" s="24">
        <f t="shared" si="133"/>
        <v>380204.7</v>
      </c>
      <c r="G133" s="24">
        <f>SUM(G135:G145)</f>
        <v>26369.8</v>
      </c>
      <c r="H133" s="24">
        <f t="shared" ref="H133:I133" si="177">SUM(H135:H145)</f>
        <v>348377.3</v>
      </c>
      <c r="I133" s="24">
        <f t="shared" si="177"/>
        <v>5457.6</v>
      </c>
      <c r="J133" s="24">
        <f t="shared" si="176"/>
        <v>0</v>
      </c>
      <c r="K133" s="24">
        <f>SUM(K136:K145)</f>
        <v>0</v>
      </c>
      <c r="L133" s="24">
        <f>SUM(L136:L145)</f>
        <v>0</v>
      </c>
      <c r="M133" s="24">
        <f>SUM(M136:M145)</f>
        <v>0</v>
      </c>
      <c r="N133" s="24">
        <f t="shared" si="174"/>
        <v>478007.5</v>
      </c>
      <c r="O133" s="24">
        <f>SUM(O135:O145)</f>
        <v>27486.1</v>
      </c>
      <c r="P133" s="24">
        <f t="shared" ref="P133:Q133" si="178">SUM(P135:P145)</f>
        <v>450521.4</v>
      </c>
      <c r="Q133" s="24">
        <f t="shared" si="178"/>
        <v>0</v>
      </c>
      <c r="R133" s="24">
        <f t="shared" si="175"/>
        <v>0</v>
      </c>
      <c r="S133" s="24">
        <f>SUM(S135:S145)</f>
        <v>0</v>
      </c>
      <c r="T133" s="24">
        <f t="shared" ref="T133:U133" si="179">SUM(T135:T145)</f>
        <v>0</v>
      </c>
      <c r="U133" s="24">
        <f t="shared" si="179"/>
        <v>0</v>
      </c>
      <c r="V133" s="33">
        <f t="shared" si="141"/>
        <v>0</v>
      </c>
    </row>
    <row r="134" spans="1:101" ht="18.75">
      <c r="A134" s="11"/>
      <c r="B134" s="27" t="s">
        <v>14</v>
      </c>
      <c r="C134" s="51"/>
      <c r="D134" s="51"/>
      <c r="E134" s="51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33"/>
    </row>
    <row r="135" spans="1:101" ht="47.25" customHeight="1">
      <c r="A135" s="11"/>
      <c r="B135" s="59" t="s">
        <v>322</v>
      </c>
      <c r="C135" s="89" t="s">
        <v>222</v>
      </c>
      <c r="D135" s="89" t="s">
        <v>79</v>
      </c>
      <c r="E135" s="88" t="s">
        <v>321</v>
      </c>
      <c r="F135" s="24">
        <f t="shared" si="133"/>
        <v>15000</v>
      </c>
      <c r="G135" s="72"/>
      <c r="H135" s="72">
        <v>15000</v>
      </c>
      <c r="I135" s="24"/>
      <c r="J135" s="24"/>
      <c r="K135" s="24"/>
      <c r="L135" s="24"/>
      <c r="M135" s="24"/>
      <c r="N135" s="24">
        <f t="shared" ref="N135:N144" si="180">O135+P135+Q135</f>
        <v>0</v>
      </c>
      <c r="O135" s="24"/>
      <c r="P135" s="24"/>
      <c r="Q135" s="24"/>
      <c r="R135" s="24">
        <f t="shared" ref="R135:R144" si="181">S135+T135+U135</f>
        <v>0</v>
      </c>
      <c r="S135" s="24"/>
      <c r="T135" s="24"/>
      <c r="U135" s="24"/>
      <c r="V135" s="33"/>
    </row>
    <row r="136" spans="1:101" ht="37.5" customHeight="1">
      <c r="A136" s="34"/>
      <c r="B136" s="36" t="s">
        <v>117</v>
      </c>
      <c r="C136" s="31" t="s">
        <v>202</v>
      </c>
      <c r="D136" s="31" t="s">
        <v>116</v>
      </c>
      <c r="E136" s="30" t="s">
        <v>118</v>
      </c>
      <c r="F136" s="24">
        <f t="shared" si="133"/>
        <v>186935.5</v>
      </c>
      <c r="G136" s="72">
        <v>6626</v>
      </c>
      <c r="H136" s="72">
        <v>180309.5</v>
      </c>
      <c r="I136" s="24"/>
      <c r="J136" s="24">
        <f t="shared" ref="J136:J143" si="182">K136+L136+M136</f>
        <v>0</v>
      </c>
      <c r="K136" s="24"/>
      <c r="L136" s="24"/>
      <c r="M136" s="24"/>
      <c r="N136" s="24">
        <f t="shared" si="180"/>
        <v>254557.4</v>
      </c>
      <c r="O136" s="24">
        <v>7636.7</v>
      </c>
      <c r="P136" s="24">
        <v>246920.7</v>
      </c>
      <c r="Q136" s="24"/>
      <c r="R136" s="24">
        <f t="shared" si="181"/>
        <v>0</v>
      </c>
      <c r="S136" s="24"/>
      <c r="T136" s="24"/>
      <c r="U136" s="24"/>
      <c r="V136" s="57">
        <f t="shared" si="141"/>
        <v>0</v>
      </c>
    </row>
    <row r="137" spans="1:101" ht="36.75" customHeight="1">
      <c r="A137" s="34"/>
      <c r="B137" s="36" t="s">
        <v>218</v>
      </c>
      <c r="C137" s="30" t="s">
        <v>188</v>
      </c>
      <c r="D137" s="31" t="s">
        <v>16</v>
      </c>
      <c r="E137" s="30" t="s">
        <v>220</v>
      </c>
      <c r="F137" s="24">
        <f t="shared" si="133"/>
        <v>27085.7</v>
      </c>
      <c r="G137" s="72">
        <v>3288.8</v>
      </c>
      <c r="H137" s="72">
        <v>22009.200000000001</v>
      </c>
      <c r="I137" s="72">
        <v>1787.7</v>
      </c>
      <c r="J137" s="24">
        <f t="shared" si="182"/>
        <v>0</v>
      </c>
      <c r="K137" s="72"/>
      <c r="L137" s="72"/>
      <c r="M137" s="72"/>
      <c r="N137" s="24">
        <f t="shared" si="180"/>
        <v>50706.7</v>
      </c>
      <c r="O137" s="72">
        <v>6591.9</v>
      </c>
      <c r="P137" s="72">
        <v>44114.8</v>
      </c>
      <c r="Q137" s="72"/>
      <c r="R137" s="24">
        <f t="shared" si="181"/>
        <v>0</v>
      </c>
      <c r="S137" s="72"/>
      <c r="T137" s="72"/>
      <c r="U137" s="72"/>
      <c r="V137" s="57">
        <f t="shared" si="141"/>
        <v>0</v>
      </c>
    </row>
    <row r="138" spans="1:101" ht="36.75" customHeight="1">
      <c r="A138" s="34"/>
      <c r="B138" s="36" t="s">
        <v>290</v>
      </c>
      <c r="C138" s="30" t="s">
        <v>188</v>
      </c>
      <c r="D138" s="31" t="s">
        <v>16</v>
      </c>
      <c r="E138" s="30" t="s">
        <v>289</v>
      </c>
      <c r="F138" s="24">
        <f t="shared" si="133"/>
        <v>44531.7</v>
      </c>
      <c r="G138" s="72">
        <v>5641.7</v>
      </c>
      <c r="H138" s="72">
        <v>37755.9</v>
      </c>
      <c r="I138" s="72">
        <v>1134.0999999999999</v>
      </c>
      <c r="J138" s="24"/>
      <c r="K138" s="72"/>
      <c r="L138" s="72"/>
      <c r="M138" s="72"/>
      <c r="N138" s="24">
        <f t="shared" si="180"/>
        <v>61475.7</v>
      </c>
      <c r="O138" s="72">
        <v>7991.8</v>
      </c>
      <c r="P138" s="72">
        <v>53483.9</v>
      </c>
      <c r="Q138" s="72"/>
      <c r="R138" s="24">
        <f t="shared" si="181"/>
        <v>0</v>
      </c>
      <c r="S138" s="72"/>
      <c r="T138" s="72"/>
      <c r="U138" s="72"/>
      <c r="V138" s="57"/>
    </row>
    <row r="139" spans="1:101" ht="54" customHeight="1">
      <c r="A139" s="34"/>
      <c r="B139" s="36" t="s">
        <v>155</v>
      </c>
      <c r="C139" s="30" t="s">
        <v>222</v>
      </c>
      <c r="D139" s="31" t="s">
        <v>79</v>
      </c>
      <c r="E139" s="30" t="s">
        <v>154</v>
      </c>
      <c r="F139" s="24">
        <f t="shared" si="133"/>
        <v>0</v>
      </c>
      <c r="G139" s="72">
        <v>0</v>
      </c>
      <c r="H139" s="72">
        <v>0</v>
      </c>
      <c r="I139" s="72"/>
      <c r="J139" s="24">
        <f t="shared" si="182"/>
        <v>0</v>
      </c>
      <c r="K139" s="72"/>
      <c r="L139" s="72"/>
      <c r="M139" s="72"/>
      <c r="N139" s="24">
        <f t="shared" si="180"/>
        <v>18657.900000000001</v>
      </c>
      <c r="O139" s="72">
        <v>1492.6</v>
      </c>
      <c r="P139" s="72">
        <v>17165.3</v>
      </c>
      <c r="Q139" s="72"/>
      <c r="R139" s="24">
        <f t="shared" si="181"/>
        <v>0</v>
      </c>
      <c r="S139" s="72"/>
      <c r="T139" s="72"/>
      <c r="U139" s="72"/>
      <c r="V139" s="57" t="e">
        <f t="shared" si="141"/>
        <v>#DIV/0!</v>
      </c>
    </row>
    <row r="140" spans="1:101" ht="33.75" customHeight="1">
      <c r="A140" s="34"/>
      <c r="B140" s="36" t="s">
        <v>157</v>
      </c>
      <c r="C140" s="30" t="s">
        <v>222</v>
      </c>
      <c r="D140" s="31" t="s">
        <v>79</v>
      </c>
      <c r="E140" s="30" t="s">
        <v>156</v>
      </c>
      <c r="F140" s="24">
        <f t="shared" ref="F140:F142" si="183">G140+H140+I140</f>
        <v>23616.7</v>
      </c>
      <c r="G140" s="72">
        <v>708.5</v>
      </c>
      <c r="H140" s="72">
        <v>22908.2</v>
      </c>
      <c r="I140" s="72"/>
      <c r="J140" s="24">
        <f t="shared" ref="J140" si="184">K140+L140+M140</f>
        <v>0</v>
      </c>
      <c r="K140" s="72"/>
      <c r="L140" s="72"/>
      <c r="M140" s="72"/>
      <c r="N140" s="24">
        <f t="shared" ref="N140:N142" si="185">O140+P140+Q140</f>
        <v>0</v>
      </c>
      <c r="O140" s="72">
        <v>0</v>
      </c>
      <c r="P140" s="72">
        <v>0</v>
      </c>
      <c r="Q140" s="72"/>
      <c r="R140" s="24">
        <f t="shared" ref="R140:R142" si="186">S140+T140+U140</f>
        <v>0</v>
      </c>
      <c r="S140" s="72"/>
      <c r="T140" s="72"/>
      <c r="U140" s="72"/>
      <c r="V140" s="57">
        <f t="shared" si="141"/>
        <v>0</v>
      </c>
    </row>
    <row r="141" spans="1:101" ht="33.75" customHeight="1">
      <c r="A141" s="34"/>
      <c r="B141" s="36" t="s">
        <v>293</v>
      </c>
      <c r="C141" s="30" t="s">
        <v>222</v>
      </c>
      <c r="D141" s="31" t="s">
        <v>79</v>
      </c>
      <c r="E141" s="30" t="s">
        <v>291</v>
      </c>
      <c r="F141" s="24">
        <f t="shared" si="183"/>
        <v>0</v>
      </c>
      <c r="G141" s="72">
        <v>0</v>
      </c>
      <c r="H141" s="72">
        <v>0</v>
      </c>
      <c r="I141" s="72"/>
      <c r="J141" s="24"/>
      <c r="K141" s="72"/>
      <c r="L141" s="72"/>
      <c r="M141" s="72"/>
      <c r="N141" s="24">
        <f t="shared" si="185"/>
        <v>54502.9</v>
      </c>
      <c r="O141" s="72">
        <v>1635.1</v>
      </c>
      <c r="P141" s="72">
        <v>52867.8</v>
      </c>
      <c r="Q141" s="72"/>
      <c r="R141" s="24">
        <f t="shared" si="186"/>
        <v>0</v>
      </c>
      <c r="S141" s="72"/>
      <c r="T141" s="72"/>
      <c r="U141" s="72"/>
      <c r="V141" s="57"/>
    </row>
    <row r="142" spans="1:101" ht="33.75" customHeight="1">
      <c r="A142" s="34"/>
      <c r="B142" s="36" t="s">
        <v>294</v>
      </c>
      <c r="C142" s="30" t="s">
        <v>222</v>
      </c>
      <c r="D142" s="31" t="s">
        <v>79</v>
      </c>
      <c r="E142" s="30" t="s">
        <v>292</v>
      </c>
      <c r="F142" s="24">
        <f t="shared" si="183"/>
        <v>19454.5</v>
      </c>
      <c r="G142" s="72">
        <v>583.6</v>
      </c>
      <c r="H142" s="72">
        <v>18870.900000000001</v>
      </c>
      <c r="I142" s="72"/>
      <c r="J142" s="24"/>
      <c r="K142" s="72"/>
      <c r="L142" s="72"/>
      <c r="M142" s="72"/>
      <c r="N142" s="24">
        <f t="shared" si="185"/>
        <v>14053.9</v>
      </c>
      <c r="O142" s="72">
        <v>421.6</v>
      </c>
      <c r="P142" s="72">
        <v>13632.3</v>
      </c>
      <c r="Q142" s="72"/>
      <c r="R142" s="24">
        <f t="shared" si="186"/>
        <v>0</v>
      </c>
      <c r="S142" s="72"/>
      <c r="T142" s="72"/>
      <c r="U142" s="72"/>
      <c r="V142" s="57"/>
    </row>
    <row r="143" spans="1:101" ht="52.5" customHeight="1">
      <c r="A143" s="34"/>
      <c r="B143" s="36" t="s">
        <v>219</v>
      </c>
      <c r="C143" s="30" t="s">
        <v>222</v>
      </c>
      <c r="D143" s="31" t="s">
        <v>79</v>
      </c>
      <c r="E143" s="30" t="s">
        <v>221</v>
      </c>
      <c r="F143" s="24">
        <f t="shared" si="133"/>
        <v>37093.699999999997</v>
      </c>
      <c r="G143" s="72">
        <v>1727.9</v>
      </c>
      <c r="H143" s="72">
        <v>32830</v>
      </c>
      <c r="I143" s="72">
        <v>2535.8000000000002</v>
      </c>
      <c r="J143" s="24">
        <f t="shared" si="182"/>
        <v>0</v>
      </c>
      <c r="K143" s="72"/>
      <c r="L143" s="72"/>
      <c r="M143" s="72"/>
      <c r="N143" s="24">
        <f t="shared" si="180"/>
        <v>17631.599999999999</v>
      </c>
      <c r="O143" s="72">
        <v>881.6</v>
      </c>
      <c r="P143" s="72">
        <v>16750</v>
      </c>
      <c r="Q143" s="72"/>
      <c r="R143" s="24">
        <f t="shared" si="181"/>
        <v>0</v>
      </c>
      <c r="S143" s="72"/>
      <c r="T143" s="72"/>
      <c r="U143" s="72"/>
      <c r="V143" s="57">
        <f t="shared" si="141"/>
        <v>0</v>
      </c>
    </row>
    <row r="144" spans="1:101" ht="52.5" customHeight="1">
      <c r="A144" s="34"/>
      <c r="B144" s="36" t="s">
        <v>296</v>
      </c>
      <c r="C144" s="30" t="s">
        <v>188</v>
      </c>
      <c r="D144" s="31" t="s">
        <v>16</v>
      </c>
      <c r="E144" s="30" t="s">
        <v>295</v>
      </c>
      <c r="F144" s="24">
        <f t="shared" si="133"/>
        <v>21486.9</v>
      </c>
      <c r="G144" s="72">
        <v>2793.3</v>
      </c>
      <c r="H144" s="72">
        <v>18693.599999999999</v>
      </c>
      <c r="I144" s="72"/>
      <c r="J144" s="24"/>
      <c r="K144" s="72"/>
      <c r="L144" s="72"/>
      <c r="M144" s="72"/>
      <c r="N144" s="24">
        <f t="shared" si="180"/>
        <v>6421.4</v>
      </c>
      <c r="O144" s="72">
        <v>834.8</v>
      </c>
      <c r="P144" s="72">
        <v>5586.6</v>
      </c>
      <c r="Q144" s="72"/>
      <c r="R144" s="24">
        <f t="shared" si="181"/>
        <v>0</v>
      </c>
      <c r="S144" s="72"/>
      <c r="T144" s="72"/>
      <c r="U144" s="72"/>
      <c r="V144" s="57"/>
    </row>
    <row r="145" spans="1:101" ht="52.5" customHeight="1">
      <c r="A145" s="34"/>
      <c r="B145" s="36" t="s">
        <v>243</v>
      </c>
      <c r="C145" s="30" t="s">
        <v>222</v>
      </c>
      <c r="D145" s="31" t="s">
        <v>79</v>
      </c>
      <c r="E145" s="30" t="s">
        <v>244</v>
      </c>
      <c r="F145" s="24">
        <f t="shared" ref="F145" si="187">G145+H145+I145</f>
        <v>5000</v>
      </c>
      <c r="G145" s="72">
        <v>5000</v>
      </c>
      <c r="H145" s="72"/>
      <c r="I145" s="72"/>
      <c r="J145" s="24">
        <f t="shared" ref="J145" si="188">K145+L145+M145</f>
        <v>0</v>
      </c>
      <c r="K145" s="72"/>
      <c r="L145" s="72"/>
      <c r="M145" s="72"/>
      <c r="N145" s="24">
        <f t="shared" ref="N145" si="189">O145+P145+Q145</f>
        <v>0</v>
      </c>
      <c r="O145" s="72">
        <v>0</v>
      </c>
      <c r="P145" s="72"/>
      <c r="Q145" s="72"/>
      <c r="R145" s="24">
        <f t="shared" ref="R145" si="190">S145+T145+U145</f>
        <v>0</v>
      </c>
      <c r="S145" s="72"/>
      <c r="T145" s="72"/>
      <c r="U145" s="72"/>
      <c r="V145" s="57">
        <f t="shared" si="141"/>
        <v>0</v>
      </c>
    </row>
    <row r="146" spans="1:101" ht="18.75">
      <c r="A146" s="21" t="s">
        <v>80</v>
      </c>
      <c r="B146" s="43" t="s">
        <v>81</v>
      </c>
      <c r="C146" s="56" t="s">
        <v>12</v>
      </c>
      <c r="D146" s="56" t="s">
        <v>12</v>
      </c>
      <c r="E146" s="56" t="s">
        <v>12</v>
      </c>
      <c r="F146" s="24">
        <f t="shared" si="133"/>
        <v>15421</v>
      </c>
      <c r="G146" s="24">
        <f>SUM(G148:G150)</f>
        <v>14179.3</v>
      </c>
      <c r="H146" s="24">
        <f>SUM(H148:H150)</f>
        <v>1200</v>
      </c>
      <c r="I146" s="24">
        <f>SUM(I148:I150)</f>
        <v>41.7</v>
      </c>
      <c r="J146" s="24">
        <f t="shared" ref="J146" si="191">K146+L146+M146</f>
        <v>0</v>
      </c>
      <c r="K146" s="24">
        <f>SUM(K148:K150)</f>
        <v>0</v>
      </c>
      <c r="L146" s="24">
        <f>SUM(L148:L150)</f>
        <v>0</v>
      </c>
      <c r="M146" s="24">
        <f>SUM(M148:M150)</f>
        <v>0</v>
      </c>
      <c r="N146" s="24">
        <f t="shared" ref="N146" si="192">O146+P146+Q146</f>
        <v>15421</v>
      </c>
      <c r="O146" s="24">
        <f>SUM(O148:O150)</f>
        <v>14179.3</v>
      </c>
      <c r="P146" s="24">
        <f>SUM(P148:P150)</f>
        <v>1200</v>
      </c>
      <c r="Q146" s="24">
        <f>SUM(Q148:Q150)</f>
        <v>41.7</v>
      </c>
      <c r="R146" s="24">
        <f t="shared" ref="R146" si="193">S146+T146+U146</f>
        <v>41.7</v>
      </c>
      <c r="S146" s="24">
        <f>SUM(S148:S150)</f>
        <v>0</v>
      </c>
      <c r="T146" s="24">
        <f>SUM(T148:T150)</f>
        <v>0</v>
      </c>
      <c r="U146" s="24">
        <f>SUM(U148:U150)</f>
        <v>41.7</v>
      </c>
      <c r="V146" s="33">
        <f t="shared" si="141"/>
        <v>0</v>
      </c>
    </row>
    <row r="147" spans="1:101" ht="18.75">
      <c r="A147" s="34"/>
      <c r="B147" s="55" t="s">
        <v>14</v>
      </c>
      <c r="C147" s="28"/>
      <c r="D147" s="37"/>
      <c r="E147" s="28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33"/>
    </row>
    <row r="148" spans="1:101" ht="46.5" customHeight="1">
      <c r="A148" s="34"/>
      <c r="B148" s="36" t="s">
        <v>82</v>
      </c>
      <c r="C148" s="30" t="s">
        <v>222</v>
      </c>
      <c r="D148" s="31" t="s">
        <v>79</v>
      </c>
      <c r="E148" s="30" t="s">
        <v>130</v>
      </c>
      <c r="F148" s="24">
        <f t="shared" si="133"/>
        <v>13000</v>
      </c>
      <c r="G148" s="72">
        <v>13000</v>
      </c>
      <c r="H148" s="72"/>
      <c r="I148" s="72"/>
      <c r="J148" s="24">
        <f>K148+L148+M148</f>
        <v>0</v>
      </c>
      <c r="K148" s="72"/>
      <c r="L148" s="72"/>
      <c r="M148" s="72"/>
      <c r="N148" s="24">
        <f t="shared" ref="N148:N155" si="194">O148+P148+Q148</f>
        <v>13000</v>
      </c>
      <c r="O148" s="72">
        <v>13000</v>
      </c>
      <c r="P148" s="72"/>
      <c r="Q148" s="72"/>
      <c r="R148" s="24">
        <f>S148+T148+U148</f>
        <v>0</v>
      </c>
      <c r="S148" s="72"/>
      <c r="T148" s="72"/>
      <c r="U148" s="72"/>
      <c r="V148" s="57">
        <f t="shared" si="141"/>
        <v>0</v>
      </c>
    </row>
    <row r="149" spans="1:101" ht="55.5" customHeight="1">
      <c r="A149" s="34"/>
      <c r="B149" s="36" t="s">
        <v>159</v>
      </c>
      <c r="C149" s="30" t="s">
        <v>222</v>
      </c>
      <c r="D149" s="31" t="s">
        <v>79</v>
      </c>
      <c r="E149" s="30" t="s">
        <v>158</v>
      </c>
      <c r="F149" s="24">
        <f t="shared" si="133"/>
        <v>1379.3</v>
      </c>
      <c r="G149" s="72">
        <v>179.3</v>
      </c>
      <c r="H149" s="72">
        <v>1200</v>
      </c>
      <c r="I149" s="72"/>
      <c r="J149" s="24">
        <f>K149+L149+M149</f>
        <v>0</v>
      </c>
      <c r="K149" s="72"/>
      <c r="L149" s="72"/>
      <c r="M149" s="72"/>
      <c r="N149" s="24">
        <f t="shared" si="194"/>
        <v>1379.3</v>
      </c>
      <c r="O149" s="72">
        <v>179.3</v>
      </c>
      <c r="P149" s="72">
        <v>1200</v>
      </c>
      <c r="Q149" s="72"/>
      <c r="R149" s="24">
        <f>S149+T149+U149</f>
        <v>0</v>
      </c>
      <c r="S149" s="72"/>
      <c r="T149" s="72"/>
      <c r="U149" s="72"/>
      <c r="V149" s="57">
        <f t="shared" si="141"/>
        <v>0</v>
      </c>
    </row>
    <row r="150" spans="1:101" ht="75.75" customHeight="1">
      <c r="A150" s="34"/>
      <c r="B150" s="36" t="s">
        <v>132</v>
      </c>
      <c r="C150" s="30" t="s">
        <v>222</v>
      </c>
      <c r="D150" s="31" t="s">
        <v>79</v>
      </c>
      <c r="E150" s="30" t="s">
        <v>131</v>
      </c>
      <c r="F150" s="24">
        <f t="shared" si="133"/>
        <v>1041.7</v>
      </c>
      <c r="G150" s="72">
        <v>1000</v>
      </c>
      <c r="H150" s="72"/>
      <c r="I150" s="72">
        <v>41.7</v>
      </c>
      <c r="J150" s="24">
        <f>K150+L150+M150</f>
        <v>0</v>
      </c>
      <c r="K150" s="72"/>
      <c r="L150" s="72"/>
      <c r="M150" s="72"/>
      <c r="N150" s="24">
        <f t="shared" si="194"/>
        <v>1041.7</v>
      </c>
      <c r="O150" s="72">
        <v>1000</v>
      </c>
      <c r="P150" s="72"/>
      <c r="Q150" s="72">
        <v>41.7</v>
      </c>
      <c r="R150" s="24">
        <f>S150+T150+U150</f>
        <v>41.7</v>
      </c>
      <c r="S150" s="72"/>
      <c r="T150" s="72"/>
      <c r="U150" s="72">
        <v>41.7</v>
      </c>
      <c r="V150" s="57">
        <f t="shared" si="141"/>
        <v>0</v>
      </c>
    </row>
    <row r="151" spans="1:101" ht="30" customHeight="1">
      <c r="A151" s="21" t="s">
        <v>144</v>
      </c>
      <c r="B151" s="43" t="s">
        <v>234</v>
      </c>
      <c r="C151" s="56" t="s">
        <v>12</v>
      </c>
      <c r="D151" s="56" t="s">
        <v>12</v>
      </c>
      <c r="E151" s="56" t="s">
        <v>12</v>
      </c>
      <c r="F151" s="24">
        <f t="shared" ref="F151" si="195">G151+H151+I151</f>
        <v>0</v>
      </c>
      <c r="G151" s="24">
        <f>SUM(G153)</f>
        <v>0</v>
      </c>
      <c r="H151" s="24">
        <f t="shared" ref="H151:I151" si="196">SUM(H153)</f>
        <v>0</v>
      </c>
      <c r="I151" s="24">
        <f t="shared" si="196"/>
        <v>0</v>
      </c>
      <c r="J151" s="24">
        <f t="shared" ref="J151" si="197">K151+L151+M151</f>
        <v>0</v>
      </c>
      <c r="K151" s="24">
        <f>SUM(K153)</f>
        <v>0</v>
      </c>
      <c r="L151" s="24">
        <f t="shared" ref="L151:M151" si="198">SUM(L153)</f>
        <v>0</v>
      </c>
      <c r="M151" s="24">
        <f t="shared" si="198"/>
        <v>0</v>
      </c>
      <c r="N151" s="24">
        <f t="shared" si="194"/>
        <v>0</v>
      </c>
      <c r="O151" s="24">
        <f>SUM(O153)</f>
        <v>0</v>
      </c>
      <c r="P151" s="24">
        <f t="shared" ref="P151:Q151" si="199">SUM(P153)</f>
        <v>0</v>
      </c>
      <c r="Q151" s="24">
        <f t="shared" si="199"/>
        <v>0</v>
      </c>
      <c r="R151" s="24">
        <f>S151+T151+U151</f>
        <v>0</v>
      </c>
      <c r="S151" s="24">
        <f>SUM(S153)</f>
        <v>0</v>
      </c>
      <c r="T151" s="24">
        <f t="shared" ref="T151:U151" si="200">SUM(T153)</f>
        <v>0</v>
      </c>
      <c r="U151" s="24">
        <f t="shared" si="200"/>
        <v>0</v>
      </c>
      <c r="V151" s="33" t="e">
        <f t="shared" ref="V151" si="201">J151/F151</f>
        <v>#DIV/0!</v>
      </c>
    </row>
    <row r="152" spans="1:101" ht="23.25" customHeight="1">
      <c r="A152" s="34"/>
      <c r="B152" s="55" t="s">
        <v>14</v>
      </c>
      <c r="C152" s="28"/>
      <c r="D152" s="37"/>
      <c r="E152" s="28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33"/>
    </row>
    <row r="153" spans="1:101" ht="60" customHeight="1">
      <c r="A153" s="34"/>
      <c r="B153" s="36"/>
      <c r="C153" s="30"/>
      <c r="D153" s="31"/>
      <c r="E153" s="30"/>
      <c r="F153" s="24">
        <f t="shared" ref="F153" si="202">G153+H153+I153</f>
        <v>0</v>
      </c>
      <c r="G153" s="72"/>
      <c r="H153" s="72"/>
      <c r="I153" s="72"/>
      <c r="J153" s="24">
        <f>K153+L153+M153</f>
        <v>0</v>
      </c>
      <c r="K153" s="72"/>
      <c r="L153" s="72"/>
      <c r="M153" s="72"/>
      <c r="N153" s="24">
        <f t="shared" ref="N153" si="203">O153+P153+Q153</f>
        <v>0</v>
      </c>
      <c r="O153" s="72"/>
      <c r="P153" s="72"/>
      <c r="Q153" s="72"/>
      <c r="R153" s="24">
        <f>S153+T153+U153</f>
        <v>0</v>
      </c>
      <c r="S153" s="72"/>
      <c r="T153" s="72"/>
      <c r="U153" s="72"/>
      <c r="V153" s="57" t="e">
        <f t="shared" ref="V153" si="204">J153/F153</f>
        <v>#DIV/0!</v>
      </c>
    </row>
    <row r="154" spans="1:101" s="60" customFormat="1" ht="78.75" customHeight="1">
      <c r="A154" s="16" t="s">
        <v>83</v>
      </c>
      <c r="B154" s="54" t="s">
        <v>84</v>
      </c>
      <c r="C154" s="18" t="s">
        <v>12</v>
      </c>
      <c r="D154" s="18" t="s">
        <v>12</v>
      </c>
      <c r="E154" s="18" t="s">
        <v>12</v>
      </c>
      <c r="F154" s="40">
        <f>G154+H154+I154</f>
        <v>163135.1</v>
      </c>
      <c r="G154" s="40">
        <f>G155+G158+G162</f>
        <v>5894.1</v>
      </c>
      <c r="H154" s="40">
        <f>H155+H158+H162</f>
        <v>157241</v>
      </c>
      <c r="I154" s="40">
        <f>I155+I158+I162</f>
        <v>0</v>
      </c>
      <c r="J154" s="40">
        <f>K154+L154+M154</f>
        <v>0</v>
      </c>
      <c r="K154" s="40">
        <f>K155+K158+K162</f>
        <v>0</v>
      </c>
      <c r="L154" s="40">
        <f>L155+L158+L162</f>
        <v>0</v>
      </c>
      <c r="M154" s="40">
        <f>M155+M158+M162</f>
        <v>0</v>
      </c>
      <c r="N154" s="40">
        <f>O154+P154+Q154</f>
        <v>175710.3</v>
      </c>
      <c r="O154" s="40">
        <f>O155+O158+O162</f>
        <v>6521.4</v>
      </c>
      <c r="P154" s="40">
        <f>P155+P158+P162</f>
        <v>169188.9</v>
      </c>
      <c r="Q154" s="40">
        <f>Q155+Q158+Q162</f>
        <v>0</v>
      </c>
      <c r="R154" s="40">
        <f t="shared" ref="R154:R155" si="205">S154+T154+U154</f>
        <v>0</v>
      </c>
      <c r="S154" s="40">
        <f>S155+S158+S162</f>
        <v>0</v>
      </c>
      <c r="T154" s="40">
        <f>T155+T158+T162</f>
        <v>0</v>
      </c>
      <c r="U154" s="40">
        <f>U155+U158+U162</f>
        <v>0</v>
      </c>
      <c r="V154" s="41">
        <f t="shared" ref="V154:V179" si="206">J154/F154</f>
        <v>0</v>
      </c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</row>
    <row r="155" spans="1:101" ht="56.25" customHeight="1">
      <c r="A155" s="8" t="s">
        <v>85</v>
      </c>
      <c r="B155" s="22" t="s">
        <v>223</v>
      </c>
      <c r="C155" s="32" t="s">
        <v>12</v>
      </c>
      <c r="D155" s="32" t="s">
        <v>12</v>
      </c>
      <c r="E155" s="32" t="s">
        <v>12</v>
      </c>
      <c r="F155" s="24">
        <f t="shared" ref="F155:F180" si="207">G155+H155+I155</f>
        <v>9869.9</v>
      </c>
      <c r="G155" s="24">
        <f>SUM(G157:G157)</f>
        <v>296.10000000000002</v>
      </c>
      <c r="H155" s="24">
        <f>SUM(H157:H157)</f>
        <v>9573.7999999999993</v>
      </c>
      <c r="I155" s="24">
        <f>SUM(I157:I157)</f>
        <v>0</v>
      </c>
      <c r="J155" s="24">
        <f t="shared" ref="J155" si="208">K155+L155+M155</f>
        <v>0</v>
      </c>
      <c r="K155" s="24">
        <f>SUM(K157:K157)</f>
        <v>0</v>
      </c>
      <c r="L155" s="24">
        <f>SUM(L157:L157)</f>
        <v>0</v>
      </c>
      <c r="M155" s="24">
        <f>SUM(M157:M157)</f>
        <v>0</v>
      </c>
      <c r="N155" s="24">
        <f t="shared" si="194"/>
        <v>9869.9</v>
      </c>
      <c r="O155" s="24">
        <f>SUM(O157:O157)</f>
        <v>296.10000000000002</v>
      </c>
      <c r="P155" s="24">
        <f>SUM(P157:P157)</f>
        <v>9573.7999999999993</v>
      </c>
      <c r="Q155" s="24">
        <f>SUM(Q157:Q157)</f>
        <v>0</v>
      </c>
      <c r="R155" s="24">
        <f t="shared" si="205"/>
        <v>0</v>
      </c>
      <c r="S155" s="24">
        <f>SUM(S157:S157)</f>
        <v>0</v>
      </c>
      <c r="T155" s="24">
        <f>SUM(T157:T157)</f>
        <v>0</v>
      </c>
      <c r="U155" s="24">
        <f>SUM(U157:U157)</f>
        <v>0</v>
      </c>
      <c r="V155" s="25">
        <f t="shared" si="206"/>
        <v>0</v>
      </c>
    </row>
    <row r="156" spans="1:101" ht="18.75">
      <c r="A156" s="11"/>
      <c r="B156" s="59" t="s">
        <v>14</v>
      </c>
      <c r="C156" s="51"/>
      <c r="D156" s="51"/>
      <c r="E156" s="51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33"/>
    </row>
    <row r="157" spans="1:101" ht="89.25" customHeight="1">
      <c r="A157" s="44"/>
      <c r="B157" s="81" t="s">
        <v>238</v>
      </c>
      <c r="C157" s="46" t="s">
        <v>225</v>
      </c>
      <c r="D157" s="47" t="s">
        <v>56</v>
      </c>
      <c r="E157" s="46" t="s">
        <v>148</v>
      </c>
      <c r="F157" s="95">
        <f t="shared" si="207"/>
        <v>9869.9</v>
      </c>
      <c r="G157" s="99">
        <v>296.10000000000002</v>
      </c>
      <c r="H157" s="99">
        <v>9573.7999999999993</v>
      </c>
      <c r="I157" s="99"/>
      <c r="J157" s="95">
        <f t="shared" ref="J157:J158" si="209">K157+L157+M157</f>
        <v>0</v>
      </c>
      <c r="K157" s="99"/>
      <c r="L157" s="99"/>
      <c r="M157" s="99"/>
      <c r="N157" s="95">
        <f t="shared" ref="N157:N158" si="210">O157+P157+Q157</f>
        <v>9869.9</v>
      </c>
      <c r="O157" s="99">
        <v>296.10000000000002</v>
      </c>
      <c r="P157" s="99">
        <v>9573.7999999999993</v>
      </c>
      <c r="Q157" s="99"/>
      <c r="R157" s="95">
        <f t="shared" ref="R157:R158" si="211">S157+T157+U157</f>
        <v>0</v>
      </c>
      <c r="S157" s="99">
        <v>0</v>
      </c>
      <c r="T157" s="99"/>
      <c r="U157" s="99"/>
      <c r="V157" s="61">
        <f t="shared" si="206"/>
        <v>0</v>
      </c>
    </row>
    <row r="158" spans="1:101" ht="44.25" customHeight="1">
      <c r="A158" s="21" t="s">
        <v>86</v>
      </c>
      <c r="B158" s="43" t="s">
        <v>224</v>
      </c>
      <c r="C158" s="23" t="s">
        <v>12</v>
      </c>
      <c r="D158" s="23" t="s">
        <v>12</v>
      </c>
      <c r="E158" s="23" t="s">
        <v>12</v>
      </c>
      <c r="F158" s="24">
        <f>G158+H158+I158</f>
        <v>56260</v>
      </c>
      <c r="G158" s="24">
        <f>SUM(G160:G161)</f>
        <v>1687.9</v>
      </c>
      <c r="H158" s="24">
        <f>SUM(H160:H161)</f>
        <v>54572.1</v>
      </c>
      <c r="I158" s="24">
        <f>SUM(I160:I161)</f>
        <v>0</v>
      </c>
      <c r="J158" s="24">
        <f t="shared" si="209"/>
        <v>0</v>
      </c>
      <c r="K158" s="24">
        <f>SUM(K160:K161)</f>
        <v>0</v>
      </c>
      <c r="L158" s="24">
        <f>SUM(L160:L161)</f>
        <v>0</v>
      </c>
      <c r="M158" s="24">
        <f>SUM(M160:M161)</f>
        <v>0</v>
      </c>
      <c r="N158" s="24">
        <f t="shared" si="210"/>
        <v>59890.6</v>
      </c>
      <c r="O158" s="24">
        <f>SUM(O160:O161)</f>
        <v>1796.8</v>
      </c>
      <c r="P158" s="24">
        <f>SUM(P160:P161)</f>
        <v>58093.8</v>
      </c>
      <c r="Q158" s="24">
        <f>SUM(Q160:Q161)</f>
        <v>0</v>
      </c>
      <c r="R158" s="24">
        <f t="shared" si="211"/>
        <v>0</v>
      </c>
      <c r="S158" s="24">
        <f>SUM(S160:S161)</f>
        <v>0</v>
      </c>
      <c r="T158" s="24">
        <f>SUM(T160:T161)</f>
        <v>0</v>
      </c>
      <c r="U158" s="24">
        <f>SUM(U160:U161)</f>
        <v>0</v>
      </c>
      <c r="V158" s="25">
        <f t="shared" si="206"/>
        <v>0</v>
      </c>
    </row>
    <row r="159" spans="1:101" ht="18.75">
      <c r="A159" s="34"/>
      <c r="B159" s="55" t="s">
        <v>14</v>
      </c>
      <c r="C159" s="28"/>
      <c r="D159" s="28"/>
      <c r="E159" s="28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33"/>
    </row>
    <row r="160" spans="1:101" ht="141.75" customHeight="1">
      <c r="A160" s="34"/>
      <c r="B160" s="83" t="s">
        <v>241</v>
      </c>
      <c r="C160" s="46" t="s">
        <v>225</v>
      </c>
      <c r="D160" s="47" t="s">
        <v>56</v>
      </c>
      <c r="E160" s="30" t="s">
        <v>95</v>
      </c>
      <c r="F160" s="24">
        <f t="shared" ref="F160" si="212">G160+H160+I160</f>
        <v>40411</v>
      </c>
      <c r="G160" s="72">
        <v>1212.3</v>
      </c>
      <c r="H160" s="72">
        <v>39198.699999999997</v>
      </c>
      <c r="I160" s="72"/>
      <c r="J160" s="24">
        <f t="shared" ref="J160" si="213">K160+L160+M160</f>
        <v>0</v>
      </c>
      <c r="K160" s="72"/>
      <c r="L160" s="72"/>
      <c r="M160" s="72"/>
      <c r="N160" s="24">
        <f t="shared" ref="N160" si="214">O160+P160+Q160</f>
        <v>43731.1</v>
      </c>
      <c r="O160" s="72">
        <v>1311.9</v>
      </c>
      <c r="P160" s="72">
        <v>42419.199999999997</v>
      </c>
      <c r="Q160" s="72"/>
      <c r="R160" s="24">
        <f t="shared" ref="R160" si="215">S160+T160+U160</f>
        <v>0</v>
      </c>
      <c r="S160" s="72">
        <v>0</v>
      </c>
      <c r="T160" s="72"/>
      <c r="U160" s="72"/>
      <c r="V160" s="57">
        <f t="shared" ref="V160" si="216">J160/F160</f>
        <v>0</v>
      </c>
    </row>
    <row r="161" spans="1:101" ht="134.25" customHeight="1">
      <c r="A161" s="34"/>
      <c r="B161" s="36" t="s">
        <v>226</v>
      </c>
      <c r="C161" s="46" t="s">
        <v>225</v>
      </c>
      <c r="D161" s="47" t="s">
        <v>56</v>
      </c>
      <c r="E161" s="30" t="s">
        <v>149</v>
      </c>
      <c r="F161" s="24">
        <f t="shared" si="207"/>
        <v>15849</v>
      </c>
      <c r="G161" s="72">
        <v>475.6</v>
      </c>
      <c r="H161" s="72">
        <v>15373.4</v>
      </c>
      <c r="I161" s="72"/>
      <c r="J161" s="24">
        <f t="shared" ref="J161" si="217">K161+L161+M161</f>
        <v>0</v>
      </c>
      <c r="K161" s="72"/>
      <c r="L161" s="72"/>
      <c r="M161" s="72"/>
      <c r="N161" s="24">
        <f t="shared" ref="N161" si="218">O161+P161+Q161</f>
        <v>16159.5</v>
      </c>
      <c r="O161" s="72">
        <v>484.9</v>
      </c>
      <c r="P161" s="72">
        <v>15674.6</v>
      </c>
      <c r="Q161" s="72"/>
      <c r="R161" s="24">
        <f t="shared" ref="R161" si="219">S161+T161+U161</f>
        <v>0</v>
      </c>
      <c r="S161" s="72">
        <v>0</v>
      </c>
      <c r="T161" s="72"/>
      <c r="U161" s="72"/>
      <c r="V161" s="57">
        <v>0</v>
      </c>
      <c r="X161" s="15"/>
    </row>
    <row r="162" spans="1:101" ht="45" customHeight="1">
      <c r="A162" s="8" t="s">
        <v>87</v>
      </c>
      <c r="B162" s="22" t="s">
        <v>237</v>
      </c>
      <c r="C162" s="32" t="s">
        <v>12</v>
      </c>
      <c r="D162" s="62" t="s">
        <v>12</v>
      </c>
      <c r="E162" s="32" t="s">
        <v>12</v>
      </c>
      <c r="F162" s="24">
        <f t="shared" si="207"/>
        <v>97005.2</v>
      </c>
      <c r="G162" s="24">
        <f>SUM(G164:G169)</f>
        <v>3910.1</v>
      </c>
      <c r="H162" s="24">
        <f>SUM(H164:H169)</f>
        <v>93095.1</v>
      </c>
      <c r="I162" s="24">
        <f>SUM(I164:I169)</f>
        <v>0</v>
      </c>
      <c r="J162" s="24">
        <f t="shared" ref="J162" si="220">K162+L162+M162</f>
        <v>0</v>
      </c>
      <c r="K162" s="24">
        <f>SUM(K164:K169)</f>
        <v>0</v>
      </c>
      <c r="L162" s="24">
        <f>SUM(L164:L169)</f>
        <v>0</v>
      </c>
      <c r="M162" s="24">
        <f>SUM(M164:M169)</f>
        <v>0</v>
      </c>
      <c r="N162" s="24">
        <f t="shared" ref="N162" si="221">O162+P162+Q162</f>
        <v>105949.8</v>
      </c>
      <c r="O162" s="24">
        <f>SUM(O164:O169)</f>
        <v>4428.5</v>
      </c>
      <c r="P162" s="24">
        <f>SUM(P164:P169)</f>
        <v>101521.3</v>
      </c>
      <c r="Q162" s="24">
        <f>SUM(Q164:Q169)</f>
        <v>0</v>
      </c>
      <c r="R162" s="24">
        <f t="shared" ref="R162" si="222">S162+T162+U162</f>
        <v>0</v>
      </c>
      <c r="S162" s="24">
        <f>SUM(S164:S169)</f>
        <v>0</v>
      </c>
      <c r="T162" s="24">
        <f>SUM(T164:T169)</f>
        <v>0</v>
      </c>
      <c r="U162" s="24">
        <f>SUM(U164:U169)</f>
        <v>0</v>
      </c>
      <c r="V162" s="25">
        <f t="shared" si="206"/>
        <v>0</v>
      </c>
    </row>
    <row r="163" spans="1:101" ht="18.75">
      <c r="A163" s="34"/>
      <c r="B163" s="36" t="s">
        <v>14</v>
      </c>
      <c r="C163" s="28"/>
      <c r="D163" s="37"/>
      <c r="E163" s="28"/>
      <c r="F163" s="24"/>
      <c r="G163" s="72"/>
      <c r="H163" s="72"/>
      <c r="I163" s="72"/>
      <c r="J163" s="24"/>
      <c r="K163" s="72"/>
      <c r="L163" s="72"/>
      <c r="M163" s="72"/>
      <c r="N163" s="24"/>
      <c r="O163" s="72"/>
      <c r="P163" s="72"/>
      <c r="Q163" s="72"/>
      <c r="R163" s="24"/>
      <c r="S163" s="72"/>
      <c r="T163" s="72"/>
      <c r="U163" s="72"/>
      <c r="V163" s="57"/>
    </row>
    <row r="164" spans="1:101" ht="99">
      <c r="A164" s="34"/>
      <c r="B164" s="36" t="s">
        <v>227</v>
      </c>
      <c r="C164" s="30" t="s">
        <v>225</v>
      </c>
      <c r="D164" s="31" t="s">
        <v>56</v>
      </c>
      <c r="E164" s="30" t="s">
        <v>137</v>
      </c>
      <c r="F164" s="24">
        <f t="shared" si="207"/>
        <v>11567</v>
      </c>
      <c r="G164" s="72">
        <v>347</v>
      </c>
      <c r="H164" s="72">
        <v>11220</v>
      </c>
      <c r="I164" s="72"/>
      <c r="J164" s="24">
        <f t="shared" ref="J164:J168" si="223">K164+L164+M164</f>
        <v>0</v>
      </c>
      <c r="K164" s="72"/>
      <c r="L164" s="72"/>
      <c r="M164" s="72"/>
      <c r="N164" s="24">
        <f t="shared" ref="N164:N168" si="224">O164+P164+Q164</f>
        <v>0</v>
      </c>
      <c r="O164" s="72">
        <v>0</v>
      </c>
      <c r="P164" s="72"/>
      <c r="Q164" s="72"/>
      <c r="R164" s="24">
        <f t="shared" ref="R164:R168" si="225">S164+T164+U164</f>
        <v>0</v>
      </c>
      <c r="S164" s="72">
        <v>0</v>
      </c>
      <c r="T164" s="72"/>
      <c r="U164" s="72"/>
      <c r="V164" s="57">
        <f t="shared" si="206"/>
        <v>0</v>
      </c>
    </row>
    <row r="165" spans="1:101" ht="99">
      <c r="A165" s="34"/>
      <c r="B165" s="36" t="s">
        <v>228</v>
      </c>
      <c r="C165" s="30" t="s">
        <v>225</v>
      </c>
      <c r="D165" s="31" t="s">
        <v>56</v>
      </c>
      <c r="E165" s="30" t="s">
        <v>150</v>
      </c>
      <c r="F165" s="24">
        <f t="shared" si="207"/>
        <v>24013.8</v>
      </c>
      <c r="G165" s="72">
        <v>720.4</v>
      </c>
      <c r="H165" s="72">
        <v>23293.4</v>
      </c>
      <c r="I165" s="72"/>
      <c r="J165" s="24">
        <f t="shared" si="223"/>
        <v>0</v>
      </c>
      <c r="K165" s="72"/>
      <c r="L165" s="72"/>
      <c r="M165" s="72"/>
      <c r="N165" s="24">
        <f t="shared" si="224"/>
        <v>21880.5</v>
      </c>
      <c r="O165" s="72">
        <v>656.4</v>
      </c>
      <c r="P165" s="72">
        <v>21224.1</v>
      </c>
      <c r="Q165" s="72"/>
      <c r="R165" s="24">
        <f t="shared" si="225"/>
        <v>0</v>
      </c>
      <c r="S165" s="72">
        <v>0</v>
      </c>
      <c r="T165" s="72"/>
      <c r="U165" s="72"/>
      <c r="V165" s="57">
        <f t="shared" si="206"/>
        <v>0</v>
      </c>
    </row>
    <row r="166" spans="1:101" ht="49.5">
      <c r="A166" s="34"/>
      <c r="B166" s="36" t="s">
        <v>151</v>
      </c>
      <c r="C166" s="30" t="s">
        <v>229</v>
      </c>
      <c r="D166" s="31" t="s">
        <v>172</v>
      </c>
      <c r="E166" s="30" t="s">
        <v>152</v>
      </c>
      <c r="F166" s="24">
        <f t="shared" si="207"/>
        <v>13550.7</v>
      </c>
      <c r="G166" s="72">
        <v>406.5</v>
      </c>
      <c r="H166" s="72">
        <v>13144.2</v>
      </c>
      <c r="I166" s="72"/>
      <c r="J166" s="24">
        <f t="shared" si="223"/>
        <v>0</v>
      </c>
      <c r="K166" s="72"/>
      <c r="L166" s="72"/>
      <c r="M166" s="72"/>
      <c r="N166" s="24">
        <f t="shared" si="224"/>
        <v>13550.7</v>
      </c>
      <c r="O166" s="72">
        <v>406.5</v>
      </c>
      <c r="P166" s="72">
        <v>13144.2</v>
      </c>
      <c r="Q166" s="72"/>
      <c r="R166" s="24">
        <f t="shared" si="225"/>
        <v>0</v>
      </c>
      <c r="S166" s="72">
        <v>0</v>
      </c>
      <c r="T166" s="72"/>
      <c r="U166" s="72"/>
      <c r="V166" s="57">
        <f t="shared" si="206"/>
        <v>0</v>
      </c>
    </row>
    <row r="167" spans="1:101" ht="90" customHeight="1">
      <c r="A167" s="34"/>
      <c r="B167" s="36" t="s">
        <v>300</v>
      </c>
      <c r="C167" s="30" t="s">
        <v>225</v>
      </c>
      <c r="D167" s="31" t="s">
        <v>56</v>
      </c>
      <c r="E167" s="30" t="s">
        <v>299</v>
      </c>
      <c r="F167" s="24">
        <f t="shared" si="207"/>
        <v>9199.5</v>
      </c>
      <c r="G167" s="72">
        <v>276</v>
      </c>
      <c r="H167" s="72">
        <v>8923.5</v>
      </c>
      <c r="I167" s="72"/>
      <c r="J167" s="24">
        <f t="shared" si="223"/>
        <v>0</v>
      </c>
      <c r="K167" s="72"/>
      <c r="L167" s="72"/>
      <c r="M167" s="72"/>
      <c r="N167" s="24">
        <f t="shared" si="224"/>
        <v>0</v>
      </c>
      <c r="O167" s="72">
        <v>0</v>
      </c>
      <c r="P167" s="72">
        <v>0</v>
      </c>
      <c r="Q167" s="72"/>
      <c r="R167" s="24">
        <f t="shared" si="225"/>
        <v>0</v>
      </c>
      <c r="S167" s="72">
        <v>0</v>
      </c>
      <c r="T167" s="72"/>
      <c r="U167" s="72"/>
      <c r="V167" s="57">
        <f t="shared" si="206"/>
        <v>0</v>
      </c>
    </row>
    <row r="168" spans="1:101" ht="49.5">
      <c r="A168" s="34"/>
      <c r="B168" s="36" t="s">
        <v>177</v>
      </c>
      <c r="C168" s="30" t="s">
        <v>230</v>
      </c>
      <c r="D168" s="31" t="s">
        <v>88</v>
      </c>
      <c r="E168" s="30" t="s">
        <v>173</v>
      </c>
      <c r="F168" s="24">
        <f t="shared" si="207"/>
        <v>37643.300000000003</v>
      </c>
      <c r="G168" s="72">
        <v>1129.3</v>
      </c>
      <c r="H168" s="72">
        <v>36514</v>
      </c>
      <c r="I168" s="72"/>
      <c r="J168" s="24">
        <f t="shared" si="223"/>
        <v>0</v>
      </c>
      <c r="K168" s="72"/>
      <c r="L168" s="72"/>
      <c r="M168" s="72"/>
      <c r="N168" s="24">
        <f t="shared" si="224"/>
        <v>69229.899999999994</v>
      </c>
      <c r="O168" s="72">
        <v>2076.9</v>
      </c>
      <c r="P168" s="72">
        <v>67153</v>
      </c>
      <c r="Q168" s="72"/>
      <c r="R168" s="24">
        <f t="shared" si="225"/>
        <v>0</v>
      </c>
      <c r="S168" s="72">
        <v>0</v>
      </c>
      <c r="T168" s="72"/>
      <c r="U168" s="72"/>
      <c r="V168" s="57">
        <f t="shared" si="206"/>
        <v>0</v>
      </c>
    </row>
    <row r="169" spans="1:101" ht="62.25" customHeight="1">
      <c r="A169" s="34"/>
      <c r="B169" s="36" t="s">
        <v>89</v>
      </c>
      <c r="C169" s="30" t="s">
        <v>230</v>
      </c>
      <c r="D169" s="31" t="s">
        <v>88</v>
      </c>
      <c r="E169" s="30" t="s">
        <v>153</v>
      </c>
      <c r="F169" s="24">
        <f t="shared" si="207"/>
        <v>1030.9000000000001</v>
      </c>
      <c r="G169" s="72">
        <v>1030.9000000000001</v>
      </c>
      <c r="H169" s="72"/>
      <c r="I169" s="72"/>
      <c r="J169" s="24">
        <f t="shared" ref="J169:J170" si="226">K169+L169+M169</f>
        <v>0</v>
      </c>
      <c r="K169" s="72"/>
      <c r="L169" s="72"/>
      <c r="M169" s="72"/>
      <c r="N169" s="24">
        <f t="shared" ref="N169:N171" si="227">O169+P169+Q169</f>
        <v>1288.7</v>
      </c>
      <c r="O169" s="72">
        <v>1288.7</v>
      </c>
      <c r="P169" s="72"/>
      <c r="Q169" s="72"/>
      <c r="R169" s="24">
        <f t="shared" ref="R169" si="228">S169+T169+U169</f>
        <v>0</v>
      </c>
      <c r="S169" s="72">
        <v>0</v>
      </c>
      <c r="T169" s="72"/>
      <c r="U169" s="72"/>
      <c r="V169" s="57">
        <f t="shared" si="206"/>
        <v>0</v>
      </c>
    </row>
    <row r="170" spans="1:101" s="60" customFormat="1" ht="51.75" customHeight="1">
      <c r="A170" s="16" t="s">
        <v>90</v>
      </c>
      <c r="B170" s="54" t="s">
        <v>91</v>
      </c>
      <c r="C170" s="18" t="s">
        <v>12</v>
      </c>
      <c r="D170" s="18" t="s">
        <v>12</v>
      </c>
      <c r="E170" s="18" t="s">
        <v>12</v>
      </c>
      <c r="F170" s="40">
        <f t="shared" si="207"/>
        <v>30855.8</v>
      </c>
      <c r="G170" s="40">
        <f>G171</f>
        <v>11300</v>
      </c>
      <c r="H170" s="40">
        <f>H171</f>
        <v>19555.8</v>
      </c>
      <c r="I170" s="40">
        <f>I171</f>
        <v>0</v>
      </c>
      <c r="J170" s="40">
        <f t="shared" si="226"/>
        <v>3278.7</v>
      </c>
      <c r="K170" s="40">
        <f>K171</f>
        <v>3278.7</v>
      </c>
      <c r="L170" s="40">
        <f>L171</f>
        <v>0</v>
      </c>
      <c r="M170" s="40">
        <f>M171</f>
        <v>0</v>
      </c>
      <c r="N170" s="40">
        <f t="shared" si="227"/>
        <v>23289.5</v>
      </c>
      <c r="O170" s="40">
        <f>O171</f>
        <v>4000</v>
      </c>
      <c r="P170" s="40">
        <f>P171</f>
        <v>19289.5</v>
      </c>
      <c r="Q170" s="40">
        <f>Q171</f>
        <v>0</v>
      </c>
      <c r="R170" s="40">
        <f>S170+T170+U170</f>
        <v>4000</v>
      </c>
      <c r="S170" s="40">
        <f>S171</f>
        <v>4000</v>
      </c>
      <c r="T170" s="40">
        <f>T171</f>
        <v>0</v>
      </c>
      <c r="U170" s="40">
        <f>U171</f>
        <v>0</v>
      </c>
      <c r="V170" s="41">
        <f t="shared" si="206"/>
        <v>0.106</v>
      </c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</row>
    <row r="171" spans="1:101" ht="58.5" customHeight="1">
      <c r="A171" s="8" t="s">
        <v>92</v>
      </c>
      <c r="B171" s="22" t="s">
        <v>232</v>
      </c>
      <c r="C171" s="32" t="s">
        <v>12</v>
      </c>
      <c r="D171" s="32" t="s">
        <v>12</v>
      </c>
      <c r="E171" s="32" t="s">
        <v>12</v>
      </c>
      <c r="F171" s="24">
        <f t="shared" si="207"/>
        <v>30855.8</v>
      </c>
      <c r="G171" s="24">
        <f>SUM(G173:G175)</f>
        <v>11300</v>
      </c>
      <c r="H171" s="24">
        <f t="shared" ref="H171:I171" si="229">SUM(H173:H175)</f>
        <v>19555.8</v>
      </c>
      <c r="I171" s="24">
        <f t="shared" si="229"/>
        <v>0</v>
      </c>
      <c r="J171" s="24">
        <f>K171+L171+M171</f>
        <v>3278.7</v>
      </c>
      <c r="K171" s="24">
        <f>SUM(K173:K175)</f>
        <v>3278.7</v>
      </c>
      <c r="L171" s="24">
        <f t="shared" ref="L171:M171" si="230">SUM(L173:L175)</f>
        <v>0</v>
      </c>
      <c r="M171" s="24">
        <f t="shared" si="230"/>
        <v>0</v>
      </c>
      <c r="N171" s="24">
        <f t="shared" si="227"/>
        <v>23289.5</v>
      </c>
      <c r="O171" s="24">
        <f>SUM(O173:O175)</f>
        <v>4000</v>
      </c>
      <c r="P171" s="24">
        <f t="shared" ref="P171:Q171" si="231">SUM(P173:P175)</f>
        <v>19289.5</v>
      </c>
      <c r="Q171" s="24">
        <f t="shared" si="231"/>
        <v>0</v>
      </c>
      <c r="R171" s="24">
        <f>S171+T171+U171</f>
        <v>4000</v>
      </c>
      <c r="S171" s="24">
        <f>SUM(S173:S175)</f>
        <v>4000</v>
      </c>
      <c r="T171" s="24">
        <f t="shared" ref="T171:U171" si="232">SUM(T173:T175)</f>
        <v>0</v>
      </c>
      <c r="U171" s="24">
        <f t="shared" si="232"/>
        <v>0</v>
      </c>
      <c r="V171" s="33">
        <f t="shared" si="206"/>
        <v>0.106</v>
      </c>
    </row>
    <row r="172" spans="1:101" ht="18.75">
      <c r="A172" s="34"/>
      <c r="B172" s="55" t="s">
        <v>14</v>
      </c>
      <c r="C172" s="28"/>
      <c r="D172" s="28"/>
      <c r="E172" s="28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33"/>
    </row>
    <row r="173" spans="1:101" ht="75" customHeight="1">
      <c r="A173" s="34"/>
      <c r="B173" s="36" t="s">
        <v>231</v>
      </c>
      <c r="C173" s="30" t="s">
        <v>225</v>
      </c>
      <c r="D173" s="31" t="s">
        <v>56</v>
      </c>
      <c r="E173" s="30" t="s">
        <v>297</v>
      </c>
      <c r="F173" s="24">
        <f t="shared" si="207"/>
        <v>24055.8</v>
      </c>
      <c r="G173" s="72">
        <v>4500</v>
      </c>
      <c r="H173" s="72">
        <v>19555.8</v>
      </c>
      <c r="I173" s="72"/>
      <c r="J173" s="24">
        <f t="shared" ref="J173:J174" si="233">K173+L173+M173</f>
        <v>3278.7</v>
      </c>
      <c r="K173" s="72">
        <v>3278.66</v>
      </c>
      <c r="L173" s="72"/>
      <c r="M173" s="72"/>
      <c r="N173" s="24">
        <f t="shared" ref="N173:N175" si="234">O173+P173+Q173</f>
        <v>20789.5</v>
      </c>
      <c r="O173" s="72">
        <v>1500</v>
      </c>
      <c r="P173" s="72">
        <v>19289.5</v>
      </c>
      <c r="Q173" s="72"/>
      <c r="R173" s="24">
        <f t="shared" ref="R173:R174" si="235">S173+T173+U173</f>
        <v>1500</v>
      </c>
      <c r="S173" s="72">
        <v>1500</v>
      </c>
      <c r="T173" s="72"/>
      <c r="U173" s="72"/>
      <c r="V173" s="57">
        <f t="shared" si="206"/>
        <v>0.13600000000000001</v>
      </c>
    </row>
    <row r="174" spans="1:101" ht="74.25" customHeight="1">
      <c r="A174" s="34"/>
      <c r="B174" s="36" t="s">
        <v>245</v>
      </c>
      <c r="C174" s="30" t="s">
        <v>209</v>
      </c>
      <c r="D174" s="31" t="s">
        <v>57</v>
      </c>
      <c r="E174" s="30" t="s">
        <v>298</v>
      </c>
      <c r="F174" s="24">
        <f t="shared" si="207"/>
        <v>0</v>
      </c>
      <c r="G174" s="72">
        <v>0</v>
      </c>
      <c r="H174" s="72"/>
      <c r="I174" s="72"/>
      <c r="J174" s="24">
        <f t="shared" si="233"/>
        <v>0</v>
      </c>
      <c r="K174" s="72"/>
      <c r="L174" s="72"/>
      <c r="M174" s="72"/>
      <c r="N174" s="24">
        <f t="shared" si="234"/>
        <v>2500</v>
      </c>
      <c r="O174" s="72">
        <v>2500</v>
      </c>
      <c r="P174" s="72"/>
      <c r="Q174" s="72"/>
      <c r="R174" s="24">
        <f t="shared" si="235"/>
        <v>2500</v>
      </c>
      <c r="S174" s="72">
        <v>2500</v>
      </c>
      <c r="T174" s="72"/>
      <c r="U174" s="72"/>
      <c r="V174" s="57" t="e">
        <f t="shared" si="206"/>
        <v>#DIV/0!</v>
      </c>
    </row>
    <row r="175" spans="1:101" ht="74.25" customHeight="1">
      <c r="A175" s="34"/>
      <c r="B175" s="36"/>
      <c r="C175" s="30"/>
      <c r="D175" s="31" t="s">
        <v>56</v>
      </c>
      <c r="E175" s="30" t="s">
        <v>298</v>
      </c>
      <c r="F175" s="24">
        <f t="shared" si="207"/>
        <v>6800</v>
      </c>
      <c r="G175" s="72">
        <v>6800</v>
      </c>
      <c r="H175" s="72"/>
      <c r="I175" s="72"/>
      <c r="J175" s="24">
        <f>K175+L175+M175</f>
        <v>0</v>
      </c>
      <c r="K175" s="72">
        <v>0</v>
      </c>
      <c r="L175" s="72"/>
      <c r="M175" s="72"/>
      <c r="N175" s="24">
        <f t="shared" si="234"/>
        <v>0</v>
      </c>
      <c r="O175" s="72">
        <v>0</v>
      </c>
      <c r="P175" s="72"/>
      <c r="Q175" s="72"/>
      <c r="R175" s="24">
        <f>S175+T175+U175</f>
        <v>0</v>
      </c>
      <c r="S175" s="72">
        <v>0</v>
      </c>
      <c r="T175" s="72"/>
      <c r="U175" s="72"/>
      <c r="V175" s="57">
        <f t="shared" si="206"/>
        <v>0</v>
      </c>
    </row>
    <row r="176" spans="1:101" s="60" customFormat="1" ht="42.75" customHeight="1">
      <c r="A176" s="54">
        <v>11</v>
      </c>
      <c r="B176" s="54" t="s">
        <v>143</v>
      </c>
      <c r="C176" s="18" t="s">
        <v>12</v>
      </c>
      <c r="D176" s="18" t="s">
        <v>12</v>
      </c>
      <c r="E176" s="63" t="s">
        <v>12</v>
      </c>
      <c r="F176" s="40">
        <f t="shared" si="207"/>
        <v>8645.1</v>
      </c>
      <c r="G176" s="40">
        <f>G177</f>
        <v>259.39999999999998</v>
      </c>
      <c r="H176" s="40">
        <f>H177</f>
        <v>8385.7000000000007</v>
      </c>
      <c r="I176" s="40">
        <f>I177</f>
        <v>0</v>
      </c>
      <c r="J176" s="40">
        <f t="shared" ref="J176:J177" si="236">K176+L176+M176</f>
        <v>0</v>
      </c>
      <c r="K176" s="40">
        <f>K177</f>
        <v>0</v>
      </c>
      <c r="L176" s="40">
        <f>L177</f>
        <v>0</v>
      </c>
      <c r="M176" s="40">
        <f>M177</f>
        <v>0</v>
      </c>
      <c r="N176" s="40">
        <f t="shared" ref="N176:N177" si="237">O176+P176+Q176</f>
        <v>16690.599999999999</v>
      </c>
      <c r="O176" s="40">
        <f>O177</f>
        <v>500.7</v>
      </c>
      <c r="P176" s="40">
        <f>P177</f>
        <v>16189.9</v>
      </c>
      <c r="Q176" s="40">
        <f>Q177</f>
        <v>0</v>
      </c>
      <c r="R176" s="40">
        <f t="shared" ref="R176:R177" si="238">S176+T176+U176</f>
        <v>0</v>
      </c>
      <c r="S176" s="40">
        <f>S177</f>
        <v>0</v>
      </c>
      <c r="T176" s="40">
        <f>T177</f>
        <v>0</v>
      </c>
      <c r="U176" s="40">
        <f>U177</f>
        <v>0</v>
      </c>
      <c r="V176" s="41">
        <f t="shared" si="206"/>
        <v>0</v>
      </c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</row>
    <row r="177" spans="1:101" s="6" customFormat="1" ht="39" customHeight="1">
      <c r="A177" s="21" t="s">
        <v>96</v>
      </c>
      <c r="B177" s="43" t="s">
        <v>97</v>
      </c>
      <c r="C177" s="23" t="s">
        <v>12</v>
      </c>
      <c r="D177" s="23" t="s">
        <v>12</v>
      </c>
      <c r="E177" s="23" t="s">
        <v>12</v>
      </c>
      <c r="F177" s="24">
        <f t="shared" si="207"/>
        <v>8645.1</v>
      </c>
      <c r="G177" s="24">
        <f t="shared" ref="G177:H177" si="239">SUM(G179:G180)</f>
        <v>259.39999999999998</v>
      </c>
      <c r="H177" s="24">
        <f t="shared" si="239"/>
        <v>8385.7000000000007</v>
      </c>
      <c r="I177" s="24">
        <f t="shared" ref="I177" si="240">SUM(I179:I180)</f>
        <v>0</v>
      </c>
      <c r="J177" s="24">
        <f t="shared" si="236"/>
        <v>0</v>
      </c>
      <c r="K177" s="24">
        <f t="shared" ref="K177:M177" si="241">SUM(K179:K180)</f>
        <v>0</v>
      </c>
      <c r="L177" s="24">
        <f t="shared" si="241"/>
        <v>0</v>
      </c>
      <c r="M177" s="24">
        <f t="shared" si="241"/>
        <v>0</v>
      </c>
      <c r="N177" s="24">
        <f t="shared" si="237"/>
        <v>16690.599999999999</v>
      </c>
      <c r="O177" s="24">
        <f t="shared" ref="O177:T177" si="242">SUM(O179:O180)</f>
        <v>500.7</v>
      </c>
      <c r="P177" s="24">
        <f t="shared" si="242"/>
        <v>16189.9</v>
      </c>
      <c r="Q177" s="24">
        <f t="shared" si="242"/>
        <v>0</v>
      </c>
      <c r="R177" s="24">
        <f t="shared" si="238"/>
        <v>0</v>
      </c>
      <c r="S177" s="24">
        <f t="shared" si="242"/>
        <v>0</v>
      </c>
      <c r="T177" s="24">
        <f t="shared" si="242"/>
        <v>0</v>
      </c>
      <c r="U177" s="24">
        <f t="shared" ref="U177" si="243">SUM(U179:U180)</f>
        <v>0</v>
      </c>
      <c r="V177" s="33">
        <f t="shared" si="206"/>
        <v>0</v>
      </c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</row>
    <row r="178" spans="1:101" ht="18.75">
      <c r="A178" s="11"/>
      <c r="B178" s="59" t="s">
        <v>14</v>
      </c>
      <c r="C178" s="51"/>
      <c r="D178" s="51"/>
      <c r="E178" s="51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33"/>
    </row>
    <row r="179" spans="1:101" ht="49.5">
      <c r="A179" s="64"/>
      <c r="B179" s="36" t="s">
        <v>98</v>
      </c>
      <c r="C179" s="30" t="s">
        <v>251</v>
      </c>
      <c r="D179" s="31" t="s">
        <v>99</v>
      </c>
      <c r="E179" s="30" t="s">
        <v>100</v>
      </c>
      <c r="F179" s="24">
        <f t="shared" si="207"/>
        <v>0</v>
      </c>
      <c r="G179" s="72">
        <v>0</v>
      </c>
      <c r="H179" s="72">
        <v>0</v>
      </c>
      <c r="I179" s="72"/>
      <c r="J179" s="24">
        <f t="shared" ref="J179:J180" si="244">K179+L179+M179</f>
        <v>0</v>
      </c>
      <c r="K179" s="72"/>
      <c r="L179" s="72"/>
      <c r="M179" s="72"/>
      <c r="N179" s="24">
        <f t="shared" ref="N179:N180" si="245">O179+P179+Q179</f>
        <v>8593.5</v>
      </c>
      <c r="O179" s="72">
        <v>257.8</v>
      </c>
      <c r="P179" s="72">
        <v>8335.7000000000007</v>
      </c>
      <c r="Q179" s="72"/>
      <c r="R179" s="24">
        <f t="shared" ref="R179:R180" si="246">S179+T179+U179</f>
        <v>0</v>
      </c>
      <c r="S179" s="72">
        <v>0</v>
      </c>
      <c r="T179" s="72"/>
      <c r="U179" s="72"/>
      <c r="V179" s="57" t="e">
        <f t="shared" si="206"/>
        <v>#DIV/0!</v>
      </c>
    </row>
    <row r="180" spans="1:101" ht="54.75" customHeight="1">
      <c r="A180" s="64"/>
      <c r="B180" s="36" t="s">
        <v>165</v>
      </c>
      <c r="C180" s="30" t="s">
        <v>230</v>
      </c>
      <c r="D180" s="31" t="s">
        <v>88</v>
      </c>
      <c r="E180" s="30" t="s">
        <v>141</v>
      </c>
      <c r="F180" s="24">
        <f t="shared" si="207"/>
        <v>8645.1</v>
      </c>
      <c r="G180" s="72">
        <v>259.39999999999998</v>
      </c>
      <c r="H180" s="72">
        <v>8385.7000000000007</v>
      </c>
      <c r="I180" s="72"/>
      <c r="J180" s="24">
        <f t="shared" si="244"/>
        <v>0</v>
      </c>
      <c r="K180" s="72"/>
      <c r="L180" s="72"/>
      <c r="M180" s="72"/>
      <c r="N180" s="24">
        <f t="shared" si="245"/>
        <v>8097.1</v>
      </c>
      <c r="O180" s="72">
        <v>242.9</v>
      </c>
      <c r="P180" s="72">
        <v>7854.2</v>
      </c>
      <c r="Q180" s="72"/>
      <c r="R180" s="24">
        <f t="shared" si="246"/>
        <v>0</v>
      </c>
      <c r="S180" s="72">
        <v>0</v>
      </c>
      <c r="T180" s="72"/>
      <c r="U180" s="72"/>
      <c r="V180" s="57"/>
    </row>
    <row r="181" spans="1:101">
      <c r="B181" s="4" t="s">
        <v>252</v>
      </c>
    </row>
    <row r="182" spans="1:101" ht="16.5" customHeight="1">
      <c r="B182" s="4" t="s">
        <v>142</v>
      </c>
    </row>
    <row r="183" spans="1:101">
      <c r="B183" s="86"/>
      <c r="V183" s="2"/>
    </row>
    <row r="184" spans="1:101">
      <c r="V184" s="2"/>
    </row>
    <row r="185" spans="1:101" ht="22.15" customHeight="1">
      <c r="V185" s="2"/>
    </row>
    <row r="186" spans="1:101" ht="22.15" customHeight="1">
      <c r="V186" s="2"/>
    </row>
    <row r="187" spans="1:101" ht="22.15" customHeight="1">
      <c r="V187" s="2"/>
    </row>
    <row r="188" spans="1:101" ht="22.15" customHeight="1">
      <c r="V188" s="2"/>
    </row>
    <row r="189" spans="1:101" ht="21" customHeight="1">
      <c r="V189" s="2"/>
    </row>
    <row r="190" spans="1:101" ht="21" customHeight="1">
      <c r="V190" s="2"/>
    </row>
    <row r="191" spans="1:101" ht="21" customHeight="1">
      <c r="V191" s="2"/>
    </row>
    <row r="192" spans="1:101" ht="21" customHeight="1">
      <c r="V192" s="2"/>
    </row>
    <row r="193" spans="22:22" ht="17.45" customHeight="1">
      <c r="V193" s="2"/>
    </row>
    <row r="194" spans="22:22" ht="16.149999999999999" customHeight="1">
      <c r="V194" s="2"/>
    </row>
    <row r="195" spans="22:22" ht="17.45" customHeight="1">
      <c r="V195" s="2"/>
    </row>
    <row r="196" spans="22:22" ht="20.45" customHeight="1">
      <c r="V196" s="2"/>
    </row>
    <row r="197" spans="22:22" ht="16.149999999999999" customHeight="1">
      <c r="V197" s="2"/>
    </row>
    <row r="198" spans="22:22" ht="17.45" customHeight="1">
      <c r="V198" s="2"/>
    </row>
    <row r="199" spans="22:22" ht="17.45" customHeight="1">
      <c r="V199" s="2"/>
    </row>
    <row r="200" spans="22:22">
      <c r="V200" s="2"/>
    </row>
    <row r="201" spans="22:22">
      <c r="V201" s="2"/>
    </row>
    <row r="202" spans="22:22">
      <c r="V202" s="2"/>
    </row>
    <row r="203" spans="22:22">
      <c r="V203" s="2"/>
    </row>
    <row r="204" spans="22:22">
      <c r="V204" s="2"/>
    </row>
    <row r="205" spans="22:22">
      <c r="V205" s="2"/>
    </row>
    <row r="206" spans="22:22">
      <c r="V206" s="2"/>
    </row>
    <row r="207" spans="22:22">
      <c r="V207" s="2"/>
    </row>
    <row r="208" spans="22:22">
      <c r="V208" s="2"/>
    </row>
    <row r="209" spans="22:22">
      <c r="V209" s="2"/>
    </row>
    <row r="210" spans="22:22">
      <c r="V210" s="2"/>
    </row>
    <row r="211" spans="22:22">
      <c r="V211" s="2"/>
    </row>
    <row r="212" spans="22:22">
      <c r="V212" s="2"/>
    </row>
    <row r="213" spans="22:22">
      <c r="V213" s="2"/>
    </row>
    <row r="214" spans="22:22">
      <c r="V214" s="2"/>
    </row>
    <row r="215" spans="22:22">
      <c r="V215" s="2"/>
    </row>
    <row r="216" spans="22:22">
      <c r="V216" s="2"/>
    </row>
    <row r="217" spans="22:22">
      <c r="V217" s="2"/>
    </row>
  </sheetData>
  <customSheetViews>
    <customSheetView guid="{BABD61A3-6A51-407B-8C81-60ED34B253AA}" scale="64" showPageBreaks="1" printArea="1">
      <pane xSplit="1" ySplit="7" topLeftCell="D8" activePane="bottomRight" state="frozen"/>
      <selection pane="bottomRight" activeCell="S12" sqref="S12:T12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8DBC8541-9868-41A7-9A9F-A27FC80CBA37}" scale="78" showPageBreaks="1" printArea="1">
      <pane xSplit="1" ySplit="7" topLeftCell="B8" activePane="bottomRight" state="frozen"/>
      <selection pane="bottomRight" activeCell="R12" sqref="R12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4"/>
    </customSheetView>
  </customSheetViews>
  <mergeCells count="15">
    <mergeCell ref="A5:V6"/>
    <mergeCell ref="A8:A10"/>
    <mergeCell ref="B8:B10"/>
    <mergeCell ref="C8:C10"/>
    <mergeCell ref="E8:E10"/>
    <mergeCell ref="D8:D10"/>
    <mergeCell ref="F9:I9"/>
    <mergeCell ref="F8:I8"/>
    <mergeCell ref="J8:M8"/>
    <mergeCell ref="J9:M9"/>
    <mergeCell ref="N8:Q8"/>
    <mergeCell ref="N9:Q9"/>
    <mergeCell ref="R8:U8"/>
    <mergeCell ref="R9:U9"/>
    <mergeCell ref="V8:V10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5"/>
  <rowBreaks count="2" manualBreakCount="2">
    <brk id="91" max="37" man="1"/>
    <brk id="104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topLeftCell="A4" zoomScaleNormal="100" workbookViewId="0">
      <selection activeCell="C12" sqref="C12"/>
    </sheetView>
  </sheetViews>
  <sheetFormatPr defaultColWidth="9.140625" defaultRowHeight="15"/>
  <cols>
    <col min="1" max="1" width="6.42578125" style="3" customWidth="1"/>
    <col min="2" max="2" width="56.42578125" style="4" customWidth="1"/>
    <col min="3" max="3" width="17.5703125" style="3" customWidth="1"/>
    <col min="4" max="4" width="15.5703125" style="6" customWidth="1"/>
    <col min="5" max="5" width="10.28515625" style="3" customWidth="1"/>
    <col min="6" max="6" width="50" style="2" hidden="1" customWidth="1"/>
    <col min="7" max="7" width="9.140625" style="2" hidden="1" customWidth="1"/>
    <col min="8" max="8" width="8.85546875" style="2"/>
    <col min="9" max="9" width="6" style="2" customWidth="1"/>
    <col min="10" max="10" width="36.140625" style="77" customWidth="1"/>
    <col min="11" max="11" width="18.42578125" style="2" bestFit="1" customWidth="1"/>
    <col min="12" max="12" width="18.28515625" style="2" customWidth="1"/>
    <col min="13" max="13" width="9.140625" style="2" customWidth="1"/>
    <col min="14" max="14" width="18.42578125" style="2" bestFit="1" customWidth="1"/>
    <col min="15" max="15" width="9.7109375" style="2" bestFit="1" customWidth="1"/>
    <col min="16" max="16" width="9" style="2" bestFit="1" customWidth="1"/>
    <col min="17" max="88" width="9.140625" style="2"/>
    <col min="89" max="16384" width="9.140625" style="3"/>
  </cols>
  <sheetData>
    <row r="1" spans="1:88" ht="15" customHeight="1">
      <c r="A1" s="109" t="s">
        <v>174</v>
      </c>
      <c r="B1" s="109"/>
      <c r="C1" s="109"/>
      <c r="D1" s="109"/>
      <c r="E1" s="109"/>
    </row>
    <row r="2" spans="1:88" ht="37.5" customHeight="1">
      <c r="A2" s="109"/>
      <c r="B2" s="109"/>
      <c r="C2" s="109"/>
      <c r="D2" s="109"/>
      <c r="E2" s="109"/>
    </row>
    <row r="4" spans="1:88" ht="16.5" customHeight="1">
      <c r="A4" s="67" t="s">
        <v>0</v>
      </c>
      <c r="B4" s="68" t="s">
        <v>1</v>
      </c>
      <c r="C4" s="69" t="s">
        <v>145</v>
      </c>
      <c r="D4" s="69" t="s">
        <v>145</v>
      </c>
      <c r="E4" s="65" t="s">
        <v>171</v>
      </c>
      <c r="F4" s="66" t="s">
        <v>175</v>
      </c>
      <c r="G4" s="66" t="s">
        <v>176</v>
      </c>
      <c r="I4" s="130" t="s">
        <v>0</v>
      </c>
      <c r="J4" s="132" t="s">
        <v>1</v>
      </c>
      <c r="K4" s="134" t="s">
        <v>179</v>
      </c>
      <c r="L4" s="129" t="s">
        <v>180</v>
      </c>
      <c r="M4" s="129"/>
      <c r="N4" s="129" t="s">
        <v>182</v>
      </c>
      <c r="O4" s="129"/>
    </row>
    <row r="5" spans="1:88" ht="16.5" customHeight="1">
      <c r="A5" s="67"/>
      <c r="B5" s="74"/>
      <c r="C5" s="69"/>
      <c r="D5" s="69"/>
      <c r="E5" s="65"/>
      <c r="F5" s="66"/>
      <c r="G5" s="66"/>
      <c r="I5" s="131"/>
      <c r="J5" s="133"/>
      <c r="K5" s="135"/>
      <c r="L5" s="76" t="s">
        <v>181</v>
      </c>
      <c r="M5" s="76" t="s">
        <v>171</v>
      </c>
      <c r="N5" s="76" t="s">
        <v>181</v>
      </c>
      <c r="O5" s="76" t="s">
        <v>171</v>
      </c>
    </row>
    <row r="6" spans="1:88" ht="19.5">
      <c r="A6" s="11"/>
      <c r="B6" s="12" t="s">
        <v>10</v>
      </c>
      <c r="C6" s="13">
        <f>Лист1!F12/1000</f>
        <v>18096.7</v>
      </c>
      <c r="D6" s="13">
        <f>Лист1!J12/1000</f>
        <v>836.2</v>
      </c>
      <c r="E6" s="14">
        <f>Лист1!V12</f>
        <v>4.5999999999999999E-2</v>
      </c>
      <c r="F6" s="1"/>
      <c r="G6" s="1"/>
      <c r="I6" s="11"/>
      <c r="J6" s="59" t="s">
        <v>10</v>
      </c>
      <c r="K6" s="70">
        <f>C6</f>
        <v>18096.7</v>
      </c>
      <c r="L6" s="75">
        <f>D6</f>
        <v>836.2</v>
      </c>
      <c r="M6" s="75">
        <f>L6/K6*100</f>
        <v>4.5999999999999996</v>
      </c>
      <c r="N6" s="70">
        <v>5306.5</v>
      </c>
      <c r="O6" s="71">
        <f>N6/K6</f>
        <v>0.29299999999999998</v>
      </c>
      <c r="P6" s="15">
        <f>N6-L6</f>
        <v>4470.3</v>
      </c>
    </row>
    <row r="7" spans="1:88" s="60" customFormat="1" ht="49.5">
      <c r="A7" s="16" t="s">
        <v>9</v>
      </c>
      <c r="B7" s="54" t="s">
        <v>72</v>
      </c>
      <c r="C7" s="40">
        <f>Лист1!F116/1000</f>
        <v>7710.6</v>
      </c>
      <c r="D7" s="40">
        <f>Лист1!J116/1000</f>
        <v>771.3</v>
      </c>
      <c r="E7" s="41">
        <f>Лист1!V116/1000</f>
        <v>0</v>
      </c>
      <c r="F7" s="1"/>
      <c r="G7" s="1"/>
      <c r="H7" s="2"/>
      <c r="I7" s="11" t="s">
        <v>9</v>
      </c>
      <c r="J7" s="59" t="s">
        <v>72</v>
      </c>
      <c r="K7" s="70">
        <f t="shared" ref="K7:K17" si="0">C7</f>
        <v>7710.6</v>
      </c>
      <c r="L7" s="70">
        <f t="shared" ref="L7:L17" si="1">D7</f>
        <v>771.3</v>
      </c>
      <c r="M7" s="75">
        <f t="shared" ref="M7:M17" si="2">L7/K7*100</f>
        <v>10</v>
      </c>
      <c r="N7" s="72">
        <v>1692.4</v>
      </c>
      <c r="O7" s="71">
        <f t="shared" ref="O7:O17" si="3">N7/K7</f>
        <v>0.219</v>
      </c>
      <c r="P7" s="15">
        <f t="shared" ref="P7:P17" si="4">N7-L7</f>
        <v>921.1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</row>
    <row r="8" spans="1:88" ht="33">
      <c r="A8" s="16" t="s">
        <v>27</v>
      </c>
      <c r="B8" s="17" t="s">
        <v>11</v>
      </c>
      <c r="C8" s="19">
        <f>Лист1!F13/1000</f>
        <v>853.5</v>
      </c>
      <c r="D8" s="19">
        <f>Лист1!J13/1000</f>
        <v>58.3</v>
      </c>
      <c r="E8" s="20">
        <f>Лист1!V13/1000</f>
        <v>0</v>
      </c>
      <c r="F8" s="1"/>
      <c r="G8" s="1"/>
      <c r="I8" s="11" t="s">
        <v>27</v>
      </c>
      <c r="J8" s="59" t="s">
        <v>11</v>
      </c>
      <c r="K8" s="70">
        <f t="shared" si="0"/>
        <v>853.5</v>
      </c>
      <c r="L8" s="70">
        <f t="shared" si="1"/>
        <v>58.3</v>
      </c>
      <c r="M8" s="75">
        <f t="shared" si="2"/>
        <v>6.8</v>
      </c>
      <c r="N8" s="73">
        <v>2032.2</v>
      </c>
      <c r="O8" s="71">
        <f t="shared" si="3"/>
        <v>2.3809999999999998</v>
      </c>
      <c r="P8" s="15">
        <f t="shared" si="4"/>
        <v>1973.9</v>
      </c>
    </row>
    <row r="9" spans="1:88" ht="33">
      <c r="A9" s="18">
        <v>3</v>
      </c>
      <c r="B9" s="38" t="s">
        <v>28</v>
      </c>
      <c r="C9" s="40">
        <f>Лист1!F35/1000</f>
        <v>1413.9</v>
      </c>
      <c r="D9" s="40">
        <f>Лист1!J35/1000</f>
        <v>0</v>
      </c>
      <c r="E9" s="41">
        <f>Лист1!V35/1000</f>
        <v>0</v>
      </c>
      <c r="F9" s="1"/>
      <c r="G9" s="1"/>
      <c r="I9" s="11">
        <v>3</v>
      </c>
      <c r="J9" s="78" t="s">
        <v>28</v>
      </c>
      <c r="K9" s="70">
        <f t="shared" si="0"/>
        <v>1413.9</v>
      </c>
      <c r="L9" s="70">
        <f t="shared" si="1"/>
        <v>0</v>
      </c>
      <c r="M9" s="75">
        <f t="shared" si="2"/>
        <v>0</v>
      </c>
      <c r="N9" s="72">
        <v>350.4</v>
      </c>
      <c r="O9" s="71">
        <f t="shared" si="3"/>
        <v>0.248</v>
      </c>
      <c r="P9" s="15">
        <f t="shared" si="4"/>
        <v>350.4</v>
      </c>
    </row>
    <row r="10" spans="1:88" s="60" customFormat="1" ht="33">
      <c r="A10" s="16" t="s">
        <v>52</v>
      </c>
      <c r="B10" s="54" t="s">
        <v>60</v>
      </c>
      <c r="C10" s="40">
        <f>Лист1!F91/1000</f>
        <v>5881.6</v>
      </c>
      <c r="D10" s="40">
        <f>Лист1!J91/1000</f>
        <v>0.7</v>
      </c>
      <c r="E10" s="41">
        <f>Лист1!V91/1000</f>
        <v>0</v>
      </c>
      <c r="F10" s="1"/>
      <c r="G10" s="1"/>
      <c r="H10" s="2"/>
      <c r="I10" s="11" t="s">
        <v>59</v>
      </c>
      <c r="J10" s="59" t="s">
        <v>60</v>
      </c>
      <c r="K10" s="70">
        <f t="shared" si="0"/>
        <v>5881.6</v>
      </c>
      <c r="L10" s="70">
        <f t="shared" si="1"/>
        <v>0.7</v>
      </c>
      <c r="M10" s="75">
        <f t="shared" si="2"/>
        <v>0</v>
      </c>
      <c r="N10" s="72">
        <v>548.5</v>
      </c>
      <c r="O10" s="71">
        <f t="shared" si="3"/>
        <v>9.2999999999999999E-2</v>
      </c>
      <c r="P10" s="15">
        <f t="shared" si="4"/>
        <v>547.79999999999995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</row>
    <row r="11" spans="1:88" ht="33">
      <c r="A11" s="16" t="s">
        <v>59</v>
      </c>
      <c r="B11" s="17" t="s">
        <v>40</v>
      </c>
      <c r="C11" s="40">
        <f>Лист1!F58/1000</f>
        <v>1482.3</v>
      </c>
      <c r="D11" s="40">
        <f>Лист1!J58/1000</f>
        <v>2.6</v>
      </c>
      <c r="E11" s="41">
        <f>Лист1!V58/1000</f>
        <v>0</v>
      </c>
      <c r="F11" s="26"/>
      <c r="G11" s="1"/>
      <c r="I11" s="11" t="s">
        <v>52</v>
      </c>
      <c r="J11" s="59" t="s">
        <v>40</v>
      </c>
      <c r="K11" s="70">
        <f t="shared" si="0"/>
        <v>1482.3</v>
      </c>
      <c r="L11" s="70">
        <f t="shared" si="1"/>
        <v>2.6</v>
      </c>
      <c r="M11" s="75">
        <f t="shared" si="2"/>
        <v>0.2</v>
      </c>
      <c r="N11" s="72">
        <v>355</v>
      </c>
      <c r="O11" s="71">
        <f t="shared" si="3"/>
        <v>0.23899999999999999</v>
      </c>
      <c r="P11" s="15">
        <f t="shared" si="4"/>
        <v>352.4</v>
      </c>
    </row>
    <row r="12" spans="1:88" s="60" customFormat="1" ht="33">
      <c r="A12" s="16" t="s">
        <v>65</v>
      </c>
      <c r="B12" s="17" t="s">
        <v>66</v>
      </c>
      <c r="C12" s="40">
        <f>Лист1!F104/1000</f>
        <v>153</v>
      </c>
      <c r="D12" s="40">
        <f>Лист1!J104/1000</f>
        <v>0</v>
      </c>
      <c r="E12" s="41">
        <f>Лист1!V104/1000</f>
        <v>0</v>
      </c>
      <c r="F12" s="1"/>
      <c r="G12" s="1"/>
      <c r="H12" s="2"/>
      <c r="I12" s="11" t="s">
        <v>65</v>
      </c>
      <c r="J12" s="59" t="s">
        <v>66</v>
      </c>
      <c r="K12" s="70">
        <f t="shared" si="0"/>
        <v>153</v>
      </c>
      <c r="L12" s="70">
        <f t="shared" si="1"/>
        <v>0</v>
      </c>
      <c r="M12" s="75">
        <f t="shared" si="2"/>
        <v>0</v>
      </c>
      <c r="N12" s="72">
        <v>120.2</v>
      </c>
      <c r="O12" s="71">
        <f t="shared" si="3"/>
        <v>0.78600000000000003</v>
      </c>
      <c r="P12" s="15">
        <f t="shared" si="4"/>
        <v>120.2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</row>
    <row r="13" spans="1:88" s="60" customFormat="1" ht="82.5">
      <c r="A13" s="16" t="s">
        <v>71</v>
      </c>
      <c r="B13" s="54" t="s">
        <v>84</v>
      </c>
      <c r="C13" s="40">
        <f>Лист1!F154/1000</f>
        <v>163.1</v>
      </c>
      <c r="D13" s="40">
        <f>Лист1!J154/1000</f>
        <v>0</v>
      </c>
      <c r="E13" s="41">
        <f>Лист1!V154/1000</f>
        <v>0</v>
      </c>
      <c r="F13" s="1"/>
      <c r="G13" s="1"/>
      <c r="H13" s="2"/>
      <c r="I13" s="11" t="s">
        <v>71</v>
      </c>
      <c r="J13" s="59" t="s">
        <v>84</v>
      </c>
      <c r="K13" s="70">
        <f t="shared" si="0"/>
        <v>163.1</v>
      </c>
      <c r="L13" s="70">
        <f t="shared" si="1"/>
        <v>0</v>
      </c>
      <c r="M13" s="75">
        <f t="shared" si="2"/>
        <v>0</v>
      </c>
      <c r="N13" s="72">
        <v>145.1</v>
      </c>
      <c r="O13" s="71">
        <f t="shared" si="3"/>
        <v>0.89</v>
      </c>
      <c r="P13" s="15">
        <f t="shared" si="4"/>
        <v>145.1</v>
      </c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</row>
    <row r="14" spans="1:88" s="60" customFormat="1" ht="33">
      <c r="A14" s="16" t="s">
        <v>75</v>
      </c>
      <c r="B14" s="17" t="s">
        <v>76</v>
      </c>
      <c r="C14" s="40">
        <f>Лист1!F132/1000</f>
        <v>395.6</v>
      </c>
      <c r="D14" s="40">
        <f>Лист1!J132/1000</f>
        <v>0</v>
      </c>
      <c r="E14" s="41">
        <f>Лист1!V132/1000</f>
        <v>0</v>
      </c>
      <c r="F14" s="1"/>
      <c r="G14" s="1"/>
      <c r="H14" s="2"/>
      <c r="I14" s="11" t="s">
        <v>75</v>
      </c>
      <c r="J14" s="59" t="s">
        <v>76</v>
      </c>
      <c r="K14" s="70">
        <f t="shared" si="0"/>
        <v>395.6</v>
      </c>
      <c r="L14" s="70">
        <f t="shared" si="1"/>
        <v>0</v>
      </c>
      <c r="M14" s="75">
        <f t="shared" si="2"/>
        <v>0</v>
      </c>
      <c r="N14" s="72">
        <v>46</v>
      </c>
      <c r="O14" s="71">
        <f t="shared" si="3"/>
        <v>0.11600000000000001</v>
      </c>
      <c r="P14" s="15">
        <f t="shared" si="4"/>
        <v>46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</row>
    <row r="15" spans="1:88" ht="33">
      <c r="A15" s="16" t="s">
        <v>83</v>
      </c>
      <c r="B15" s="54" t="s">
        <v>53</v>
      </c>
      <c r="C15" s="40">
        <f>Лист1!F84/1000</f>
        <v>3.6</v>
      </c>
      <c r="D15" s="40">
        <f>Лист1!J84/1000</f>
        <v>0</v>
      </c>
      <c r="E15" s="41">
        <f>Лист1!V84/1000</f>
        <v>0</v>
      </c>
      <c r="F15" s="1"/>
      <c r="G15" s="1"/>
      <c r="I15" s="11" t="s">
        <v>83</v>
      </c>
      <c r="J15" s="59" t="s">
        <v>53</v>
      </c>
      <c r="K15" s="70">
        <f t="shared" si="0"/>
        <v>3.6</v>
      </c>
      <c r="L15" s="70">
        <f t="shared" si="1"/>
        <v>0</v>
      </c>
      <c r="M15" s="75">
        <f t="shared" si="2"/>
        <v>0</v>
      </c>
      <c r="N15" s="72">
        <v>4.3</v>
      </c>
      <c r="O15" s="71">
        <f t="shared" si="3"/>
        <v>1.194</v>
      </c>
      <c r="P15" s="15">
        <f t="shared" si="4"/>
        <v>4.3</v>
      </c>
    </row>
    <row r="16" spans="1:88" s="60" customFormat="1" ht="49.5">
      <c r="A16" s="54">
        <v>10</v>
      </c>
      <c r="B16" s="54" t="s">
        <v>143</v>
      </c>
      <c r="C16" s="40">
        <f>Лист1!F176/1000</f>
        <v>8.6</v>
      </c>
      <c r="D16" s="40">
        <f>Лист1!J176/1000</f>
        <v>0</v>
      </c>
      <c r="E16" s="41">
        <f>Лист1!V176/1000</f>
        <v>0</v>
      </c>
      <c r="F16" s="1"/>
      <c r="G16" s="1"/>
      <c r="H16" s="2"/>
      <c r="I16" s="11">
        <v>10</v>
      </c>
      <c r="J16" s="59" t="s">
        <v>143</v>
      </c>
      <c r="K16" s="70">
        <f t="shared" si="0"/>
        <v>8.6</v>
      </c>
      <c r="L16" s="70">
        <f t="shared" si="1"/>
        <v>0</v>
      </c>
      <c r="M16" s="75">
        <f t="shared" si="2"/>
        <v>0</v>
      </c>
      <c r="N16" s="72">
        <v>0</v>
      </c>
      <c r="O16" s="71">
        <f t="shared" si="3"/>
        <v>0</v>
      </c>
      <c r="P16" s="15">
        <f t="shared" si="4"/>
        <v>0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</row>
    <row r="17" spans="1:88" s="60" customFormat="1" ht="49.5">
      <c r="A17" s="16" t="s">
        <v>178</v>
      </c>
      <c r="B17" s="54" t="s">
        <v>91</v>
      </c>
      <c r="C17" s="40">
        <f>Лист1!F170/1000</f>
        <v>30.9</v>
      </c>
      <c r="D17" s="40">
        <f>Лист1!J170/1000</f>
        <v>3.3</v>
      </c>
      <c r="E17" s="41">
        <f>Лист1!V170/1000</f>
        <v>0</v>
      </c>
      <c r="F17" s="1"/>
      <c r="G17" s="1"/>
      <c r="H17" s="2"/>
      <c r="I17" s="11" t="s">
        <v>178</v>
      </c>
      <c r="J17" s="59" t="s">
        <v>91</v>
      </c>
      <c r="K17" s="70">
        <f t="shared" si="0"/>
        <v>30.9</v>
      </c>
      <c r="L17" s="70">
        <f t="shared" si="1"/>
        <v>3.3</v>
      </c>
      <c r="M17" s="75">
        <f t="shared" si="2"/>
        <v>10.7</v>
      </c>
      <c r="N17" s="72">
        <v>12.4</v>
      </c>
      <c r="O17" s="71">
        <f t="shared" si="3"/>
        <v>0.40100000000000002</v>
      </c>
      <c r="P17" s="15">
        <f t="shared" si="4"/>
        <v>9.1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</row>
    <row r="18" spans="1:88" ht="22.15" customHeight="1">
      <c r="C18" s="2"/>
      <c r="D18" s="2"/>
      <c r="E18" s="2"/>
      <c r="I18" s="3"/>
      <c r="J18" s="79"/>
      <c r="K18" s="3"/>
      <c r="L18" s="3"/>
      <c r="M18" s="3"/>
      <c r="N18" s="3"/>
      <c r="O18" s="3"/>
    </row>
    <row r="19" spans="1:88" ht="22.15" customHeight="1">
      <c r="C19" s="2"/>
      <c r="D19" s="2">
        <v>4395</v>
      </c>
      <c r="E19" s="2"/>
      <c r="K19" s="2">
        <f>N19-D19</f>
        <v>672.3</v>
      </c>
      <c r="N19" s="2">
        <v>5067.3</v>
      </c>
    </row>
    <row r="20" spans="1:88" ht="22.15" customHeight="1">
      <c r="C20" s="2"/>
      <c r="D20" s="2"/>
      <c r="E20" s="2"/>
    </row>
    <row r="21" spans="1:88" ht="21" customHeight="1">
      <c r="C21" s="2"/>
      <c r="D21" s="2"/>
      <c r="E21" s="2"/>
    </row>
    <row r="22" spans="1:88" ht="21" customHeight="1">
      <c r="C22" s="2"/>
      <c r="D22" s="2"/>
      <c r="E22" s="2"/>
    </row>
    <row r="23" spans="1:88" ht="21" customHeight="1">
      <c r="C23" s="2"/>
      <c r="D23" s="2"/>
      <c r="E23" s="2"/>
    </row>
    <row r="24" spans="1:88" ht="21" customHeight="1">
      <c r="C24" s="2"/>
      <c r="D24" s="2"/>
      <c r="E24" s="2"/>
    </row>
    <row r="25" spans="1:88" ht="17.45" customHeight="1">
      <c r="C25" s="2"/>
      <c r="D25" s="2"/>
      <c r="E25" s="2"/>
    </row>
    <row r="26" spans="1:88" ht="16.149999999999999" customHeight="1">
      <c r="C26" s="2"/>
      <c r="D26" s="2"/>
      <c r="E26" s="2"/>
    </row>
    <row r="27" spans="1:88" ht="17.45" customHeight="1">
      <c r="C27" s="2"/>
      <c r="D27" s="2"/>
      <c r="E27" s="2"/>
    </row>
    <row r="28" spans="1:88" ht="20.45" customHeight="1">
      <c r="C28" s="2"/>
      <c r="D28" s="2"/>
      <c r="E28" s="2"/>
    </row>
    <row r="29" spans="1:88" ht="16.149999999999999" customHeight="1">
      <c r="C29" s="2"/>
      <c r="D29" s="2"/>
      <c r="E29" s="2"/>
    </row>
    <row r="30" spans="1:88" ht="17.45" customHeight="1">
      <c r="C30" s="2"/>
      <c r="D30" s="2"/>
      <c r="E30" s="2"/>
    </row>
    <row r="31" spans="1:88" ht="17.45" customHeight="1">
      <c r="C31" s="2"/>
      <c r="D31" s="2"/>
      <c r="E31" s="2"/>
    </row>
    <row r="32" spans="1:88">
      <c r="C32" s="2"/>
      <c r="D32" s="2"/>
      <c r="E32" s="2"/>
    </row>
    <row r="33" spans="3:5">
      <c r="C33" s="2"/>
      <c r="D33" s="2"/>
      <c r="E33" s="2"/>
    </row>
    <row r="34" spans="3:5">
      <c r="C34" s="2"/>
      <c r="D34" s="2"/>
      <c r="E34" s="2"/>
    </row>
    <row r="35" spans="3:5">
      <c r="C35" s="2"/>
      <c r="D35" s="2"/>
      <c r="E35" s="2"/>
    </row>
    <row r="36" spans="3:5">
      <c r="C36" s="2"/>
      <c r="D36" s="2"/>
      <c r="E36" s="2"/>
    </row>
    <row r="37" spans="3:5">
      <c r="C37" s="2"/>
      <c r="D37" s="2"/>
      <c r="E37" s="2"/>
    </row>
    <row r="38" spans="3:5">
      <c r="C38" s="2"/>
      <c r="D38" s="2"/>
      <c r="E38" s="2"/>
    </row>
    <row r="39" spans="3:5">
      <c r="C39" s="2"/>
      <c r="D39" s="2"/>
      <c r="E39" s="2"/>
    </row>
    <row r="40" spans="3:5">
      <c r="C40" s="2"/>
      <c r="D40" s="2"/>
      <c r="E40" s="2"/>
    </row>
    <row r="41" spans="3:5">
      <c r="C41" s="2"/>
      <c r="D41" s="2"/>
      <c r="E41" s="2"/>
    </row>
    <row r="42" spans="3:5">
      <c r="C42" s="2"/>
      <c r="D42" s="2"/>
      <c r="E42" s="2"/>
    </row>
    <row r="43" spans="3:5">
      <c r="C43" s="2"/>
      <c r="D43" s="2"/>
      <c r="E43" s="2"/>
    </row>
    <row r="44" spans="3:5">
      <c r="C44" s="2"/>
      <c r="D44" s="2"/>
      <c r="E44" s="2"/>
    </row>
    <row r="45" spans="3:5">
      <c r="C45" s="2"/>
      <c r="D45" s="2"/>
      <c r="E45" s="2"/>
    </row>
    <row r="46" spans="3:5">
      <c r="C46" s="2"/>
      <c r="D46" s="2"/>
      <c r="E46" s="2"/>
    </row>
    <row r="47" spans="3:5">
      <c r="C47" s="2"/>
      <c r="D47" s="2"/>
      <c r="E47" s="2"/>
    </row>
    <row r="48" spans="3:5">
      <c r="C48" s="2"/>
      <c r="D48" s="2"/>
      <c r="E48" s="2"/>
    </row>
    <row r="49" spans="3:5">
      <c r="C49" s="2"/>
      <c r="D49" s="2"/>
      <c r="E49" s="2"/>
    </row>
  </sheetData>
  <customSheetViews>
    <customSheetView guid="{BABD61A3-6A51-407B-8C81-60ED34B253AA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1"/>
    </customSheetView>
    <customSheetView guid="{8DBC8541-9868-41A7-9A9F-A27FC80CBA37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2"/>
    </customSheetView>
    <customSheetView guid="{CFE875CB-1045-45F7-825E-02100661E885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3"/>
    </customSheetView>
    <customSheetView guid="{FE09AB06-1ECE-4486-BCA1-E9D85830708B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4"/>
    </customSheetView>
  </customSheetViews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5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2023-02-02T04:14:49Z</cp:lastPrinted>
  <dcterms:created xsi:type="dcterms:W3CDTF">2006-09-28T05:33:49Z</dcterms:created>
  <dcterms:modified xsi:type="dcterms:W3CDTF">2023-02-02T04:17:57Z</dcterms:modified>
</cp:coreProperties>
</file>