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45" yWindow="165" windowWidth="19620" windowHeight="12585"/>
  </bookViews>
  <sheets>
    <sheet name="Лист1" sheetId="1" r:id="rId1"/>
    <sheet name="Лист2" sheetId="2" r:id="rId2"/>
  </sheets>
  <definedNames>
    <definedName name="_xlnm._FilterDatabase" localSheetId="0" hidden="1">Лист1!$A$7:$V$188</definedName>
    <definedName name="Z_8DBC8541_9868_41A7_9A9F_A27FC80CBA37_.wvu.FilterData" localSheetId="0" hidden="1">Лист1!$E$12:$E$188</definedName>
    <definedName name="Z_8DBC8541_9868_41A7_9A9F_A27FC80CBA37_.wvu.PrintArea" localSheetId="0" hidden="1">Лист1!$A$1:$V$188</definedName>
    <definedName name="Z_8DBC8541_9868_41A7_9A9F_A27FC80CBA37_.wvu.PrintTitles" localSheetId="0" hidden="1">Лист1!$4:$7</definedName>
    <definedName name="Z_FE09AB06_1ECE_4486_BCA1_E9D85830708B_.wvu.FilterData" localSheetId="0" hidden="1">Лист1!$E$12:$E$188</definedName>
    <definedName name="Z_FE09AB06_1ECE_4486_BCA1_E9D85830708B_.wvu.PrintArea" localSheetId="0" hidden="1">Лист1!$A$1:$V$188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Лист1!$A$1:$V$188</definedName>
    <definedName name="_xlnm.Print_Area" localSheetId="1">Лист2!$A$1:$O$19</definedName>
  </definedNames>
  <calcPr calcId="125725" fullPrecision="0"/>
  <customWorkbookViews>
    <customWorkbookView name="nma - Личное представление" guid="{FE09AB06-1ECE-4486-BCA1-E9D85830708B}" mergeInterval="0" personalView="1" maximized="1" xWindow="1" yWindow="1" windowWidth="1916" windowHeight="850" activeSheetId="1"/>
    <customWorkbookView name="gmp - Личное представление" guid="{8DBC8541-9868-41A7-9A9F-A27FC80CBA37}" mergeInterval="0" personalView="1" maximized="1" xWindow="1" yWindow="1" windowWidth="1916" windowHeight="845" activeSheetId="2"/>
  </customWorkbookViews>
</workbook>
</file>

<file path=xl/calcChain.xml><?xml version="1.0" encoding="utf-8"?>
<calcChain xmlns="http://schemas.openxmlformats.org/spreadsheetml/2006/main">
  <c r="V185" i="1"/>
  <c r="V28"/>
  <c r="V66"/>
  <c r="V121"/>
  <c r="V128"/>
  <c r="V129"/>
  <c r="V130"/>
  <c r="T108"/>
  <c r="U108"/>
  <c r="S108"/>
  <c r="P108"/>
  <c r="Q108"/>
  <c r="O108"/>
  <c r="L108"/>
  <c r="M108"/>
  <c r="K108"/>
  <c r="H108"/>
  <c r="I108"/>
  <c r="F108" s="1"/>
  <c r="G108"/>
  <c r="R111"/>
  <c r="N111"/>
  <c r="J111"/>
  <c r="F111"/>
  <c r="V111" l="1"/>
  <c r="V169" l="1"/>
  <c r="V170"/>
  <c r="V171"/>
  <c r="V172"/>
  <c r="V173"/>
  <c r="V174"/>
  <c r="V175"/>
  <c r="P167"/>
  <c r="Q167"/>
  <c r="T167"/>
  <c r="U167"/>
  <c r="S167"/>
  <c r="R169"/>
  <c r="R170"/>
  <c r="R171"/>
  <c r="R172"/>
  <c r="R173"/>
  <c r="R174"/>
  <c r="R175"/>
  <c r="N169"/>
  <c r="N170"/>
  <c r="N171"/>
  <c r="N172"/>
  <c r="N173"/>
  <c r="N174"/>
  <c r="N175"/>
  <c r="O167"/>
  <c r="J169"/>
  <c r="J170"/>
  <c r="J171"/>
  <c r="J172"/>
  <c r="J173"/>
  <c r="J174"/>
  <c r="J175"/>
  <c r="K167"/>
  <c r="H167"/>
  <c r="I167"/>
  <c r="G167"/>
  <c r="F169"/>
  <c r="F170"/>
  <c r="F171"/>
  <c r="F172"/>
  <c r="F173"/>
  <c r="F174"/>
  <c r="F175"/>
  <c r="G160"/>
  <c r="T156"/>
  <c r="U156"/>
  <c r="S156"/>
  <c r="P156"/>
  <c r="Q156"/>
  <c r="N156" s="1"/>
  <c r="O156"/>
  <c r="L156"/>
  <c r="M156"/>
  <c r="K156"/>
  <c r="H156"/>
  <c r="I156"/>
  <c r="G156"/>
  <c r="G141" s="1"/>
  <c r="R158"/>
  <c r="N158"/>
  <c r="J158"/>
  <c r="F158"/>
  <c r="R144"/>
  <c r="N144"/>
  <c r="L142"/>
  <c r="M142"/>
  <c r="K142"/>
  <c r="J144"/>
  <c r="H142"/>
  <c r="I142"/>
  <c r="G142"/>
  <c r="F144"/>
  <c r="T126"/>
  <c r="U126"/>
  <c r="S126"/>
  <c r="P126"/>
  <c r="Q126"/>
  <c r="O126"/>
  <c r="L126"/>
  <c r="M126"/>
  <c r="K126"/>
  <c r="H126"/>
  <c r="I126"/>
  <c r="G126"/>
  <c r="G136"/>
  <c r="N139"/>
  <c r="R139"/>
  <c r="J139"/>
  <c r="F139"/>
  <c r="R128"/>
  <c r="R129"/>
  <c r="R130"/>
  <c r="R131"/>
  <c r="R127"/>
  <c r="N127"/>
  <c r="N128"/>
  <c r="N129"/>
  <c r="N130"/>
  <c r="J127"/>
  <c r="J128"/>
  <c r="J129"/>
  <c r="J130"/>
  <c r="F127"/>
  <c r="F128"/>
  <c r="F129"/>
  <c r="F130"/>
  <c r="T119"/>
  <c r="U119"/>
  <c r="S119"/>
  <c r="P119"/>
  <c r="Q119"/>
  <c r="O119"/>
  <c r="R121"/>
  <c r="L119"/>
  <c r="M119"/>
  <c r="K119"/>
  <c r="H119"/>
  <c r="I119"/>
  <c r="G119"/>
  <c r="R110"/>
  <c r="N110"/>
  <c r="J110"/>
  <c r="F110"/>
  <c r="R106"/>
  <c r="N106"/>
  <c r="J106"/>
  <c r="F106"/>
  <c r="G103"/>
  <c r="T99"/>
  <c r="U99"/>
  <c r="S99"/>
  <c r="P99"/>
  <c r="Q99"/>
  <c r="O99"/>
  <c r="R101"/>
  <c r="N101"/>
  <c r="L99"/>
  <c r="M99"/>
  <c r="K99"/>
  <c r="J101"/>
  <c r="H99"/>
  <c r="I99"/>
  <c r="G99"/>
  <c r="F101"/>
  <c r="T95"/>
  <c r="U95"/>
  <c r="S95"/>
  <c r="T90"/>
  <c r="U90"/>
  <c r="S90"/>
  <c r="P90"/>
  <c r="Q90"/>
  <c r="O90"/>
  <c r="R92"/>
  <c r="R93"/>
  <c r="R94"/>
  <c r="N92"/>
  <c r="N93"/>
  <c r="N94"/>
  <c r="J92"/>
  <c r="J93"/>
  <c r="J94"/>
  <c r="L90"/>
  <c r="M90"/>
  <c r="K90"/>
  <c r="H90"/>
  <c r="I90"/>
  <c r="G90"/>
  <c r="F92"/>
  <c r="F93"/>
  <c r="F94"/>
  <c r="I58"/>
  <c r="H58"/>
  <c r="G58"/>
  <c r="K58"/>
  <c r="L58"/>
  <c r="M58"/>
  <c r="O58"/>
  <c r="Q58"/>
  <c r="S58"/>
  <c r="U58"/>
  <c r="T58"/>
  <c r="P58"/>
  <c r="O46"/>
  <c r="T46"/>
  <c r="S46"/>
  <c r="P46"/>
  <c r="F156" l="1"/>
  <c r="V144"/>
  <c r="V106"/>
  <c r="V158"/>
  <c r="J156"/>
  <c r="V156" s="1"/>
  <c r="V139"/>
  <c r="U98"/>
  <c r="G98"/>
  <c r="I98"/>
  <c r="Q98"/>
  <c r="M98"/>
  <c r="V101"/>
  <c r="U89"/>
  <c r="V110"/>
  <c r="T89"/>
  <c r="S89"/>
  <c r="V94"/>
  <c r="N58"/>
  <c r="V93"/>
  <c r="F51"/>
  <c r="R45"/>
  <c r="R53"/>
  <c r="R54"/>
  <c r="N53"/>
  <c r="N54"/>
  <c r="G49"/>
  <c r="J53"/>
  <c r="J54"/>
  <c r="F53"/>
  <c r="F54"/>
  <c r="F55"/>
  <c r="J55"/>
  <c r="N55"/>
  <c r="R55"/>
  <c r="T49"/>
  <c r="U49"/>
  <c r="S49"/>
  <c r="P49"/>
  <c r="Q49"/>
  <c r="O49"/>
  <c r="H49"/>
  <c r="I49"/>
  <c r="K49"/>
  <c r="L49"/>
  <c r="M49"/>
  <c r="H46"/>
  <c r="I46"/>
  <c r="G46"/>
  <c r="R51"/>
  <c r="R52"/>
  <c r="N51"/>
  <c r="N52"/>
  <c r="J51"/>
  <c r="J52"/>
  <c r="F52"/>
  <c r="F56"/>
  <c r="R13"/>
  <c r="R14"/>
  <c r="R15"/>
  <c r="R12"/>
  <c r="N13"/>
  <c r="N14"/>
  <c r="N15"/>
  <c r="N12"/>
  <c r="J13"/>
  <c r="J14"/>
  <c r="J15"/>
  <c r="J12"/>
  <c r="F13"/>
  <c r="F14"/>
  <c r="F15"/>
  <c r="F12"/>
  <c r="F18"/>
  <c r="V54" l="1"/>
  <c r="V55"/>
  <c r="F49"/>
  <c r="V51"/>
  <c r="V53"/>
  <c r="F46"/>
  <c r="R49"/>
  <c r="J49"/>
  <c r="N49"/>
  <c r="F33" l="1"/>
  <c r="J33"/>
  <c r="R33"/>
  <c r="N33"/>
  <c r="G29" l="1"/>
  <c r="V33"/>
  <c r="F149" l="1"/>
  <c r="J149"/>
  <c r="N149"/>
  <c r="R149"/>
  <c r="F31" l="1"/>
  <c r="H29"/>
  <c r="P95" l="1"/>
  <c r="P89" s="1"/>
  <c r="Q95"/>
  <c r="Q89" s="1"/>
  <c r="O95"/>
  <c r="O89" s="1"/>
  <c r="L95"/>
  <c r="L89" s="1"/>
  <c r="M95"/>
  <c r="M89" s="1"/>
  <c r="K95"/>
  <c r="K89" s="1"/>
  <c r="H95"/>
  <c r="H89" s="1"/>
  <c r="I95"/>
  <c r="I89" s="1"/>
  <c r="F97"/>
  <c r="J97"/>
  <c r="N97"/>
  <c r="R97"/>
  <c r="G95" l="1"/>
  <c r="G89" s="1"/>
  <c r="V97"/>
  <c r="G10" l="1"/>
  <c r="F63"/>
  <c r="J63"/>
  <c r="N63"/>
  <c r="R63"/>
  <c r="F64"/>
  <c r="J64"/>
  <c r="N64"/>
  <c r="R64"/>
  <c r="V14" l="1"/>
  <c r="V64"/>
  <c r="V63"/>
  <c r="K19" i="2"/>
  <c r="I25" i="1" l="1"/>
  <c r="F147" l="1"/>
  <c r="J147"/>
  <c r="N147"/>
  <c r="R147"/>
  <c r="F68"/>
  <c r="J68"/>
  <c r="N68"/>
  <c r="R68"/>
  <c r="U163"/>
  <c r="Q163"/>
  <c r="L163"/>
  <c r="M163"/>
  <c r="K163"/>
  <c r="I163"/>
  <c r="F165"/>
  <c r="J165"/>
  <c r="N165"/>
  <c r="R165"/>
  <c r="V147" l="1"/>
  <c r="V68"/>
  <c r="T163"/>
  <c r="O163"/>
  <c r="S163"/>
  <c r="P163"/>
  <c r="V165"/>
  <c r="H163"/>
  <c r="F28" l="1"/>
  <c r="J28"/>
  <c r="N28"/>
  <c r="R28"/>
  <c r="R107"/>
  <c r="N107"/>
  <c r="J107"/>
  <c r="F107"/>
  <c r="M10"/>
  <c r="H10"/>
  <c r="R70"/>
  <c r="N70"/>
  <c r="J70"/>
  <c r="F70"/>
  <c r="G163"/>
  <c r="F163" s="1"/>
  <c r="V70" l="1"/>
  <c r="V107"/>
  <c r="F69" l="1"/>
  <c r="J69"/>
  <c r="N69"/>
  <c r="R69"/>
  <c r="V69" l="1"/>
  <c r="G25" l="1"/>
  <c r="G122" l="1"/>
  <c r="F105"/>
  <c r="R186"/>
  <c r="R185"/>
  <c r="R181"/>
  <c r="R180"/>
  <c r="R176"/>
  <c r="R166"/>
  <c r="R162"/>
  <c r="R155"/>
  <c r="R154"/>
  <c r="R153"/>
  <c r="R150"/>
  <c r="R148"/>
  <c r="R146"/>
  <c r="R145"/>
  <c r="R140"/>
  <c r="R138"/>
  <c r="R135"/>
  <c r="R134"/>
  <c r="R124"/>
  <c r="R117"/>
  <c r="R116"/>
  <c r="R112"/>
  <c r="R105"/>
  <c r="R102"/>
  <c r="R88"/>
  <c r="R85"/>
  <c r="R84"/>
  <c r="R83"/>
  <c r="R82"/>
  <c r="R81"/>
  <c r="R80"/>
  <c r="R77"/>
  <c r="R76"/>
  <c r="R75"/>
  <c r="R74"/>
  <c r="R73"/>
  <c r="R67"/>
  <c r="R66"/>
  <c r="R65"/>
  <c r="R62"/>
  <c r="R61"/>
  <c r="R60"/>
  <c r="R56"/>
  <c r="R48"/>
  <c r="R42"/>
  <c r="R41"/>
  <c r="R38"/>
  <c r="R37"/>
  <c r="R32"/>
  <c r="R31"/>
  <c r="R27"/>
  <c r="R24"/>
  <c r="R23"/>
  <c r="R22"/>
  <c r="R21"/>
  <c r="R20"/>
  <c r="R19"/>
  <c r="R18"/>
  <c r="U183"/>
  <c r="U182" s="1"/>
  <c r="U178"/>
  <c r="U177" s="1"/>
  <c r="U160"/>
  <c r="U151"/>
  <c r="U142"/>
  <c r="U136"/>
  <c r="U132"/>
  <c r="U122"/>
  <c r="U114"/>
  <c r="U86"/>
  <c r="U78"/>
  <c r="U71"/>
  <c r="U46"/>
  <c r="U43"/>
  <c r="U39"/>
  <c r="U35"/>
  <c r="U29"/>
  <c r="U25"/>
  <c r="U16"/>
  <c r="U10"/>
  <c r="N186"/>
  <c r="N185"/>
  <c r="N181"/>
  <c r="N180"/>
  <c r="N176"/>
  <c r="N166"/>
  <c r="N162"/>
  <c r="N155"/>
  <c r="N154"/>
  <c r="N153"/>
  <c r="N150"/>
  <c r="N148"/>
  <c r="N146"/>
  <c r="N145"/>
  <c r="N140"/>
  <c r="N138"/>
  <c r="N135"/>
  <c r="N134"/>
  <c r="N131"/>
  <c r="N124"/>
  <c r="N121"/>
  <c r="N117"/>
  <c r="N116"/>
  <c r="N112"/>
  <c r="N105"/>
  <c r="N102"/>
  <c r="N88"/>
  <c r="N85"/>
  <c r="N84"/>
  <c r="N83"/>
  <c r="N82"/>
  <c r="N81"/>
  <c r="N80"/>
  <c r="N77"/>
  <c r="N76"/>
  <c r="N75"/>
  <c r="N74"/>
  <c r="N73"/>
  <c r="N67"/>
  <c r="N66"/>
  <c r="N65"/>
  <c r="N62"/>
  <c r="N61"/>
  <c r="N60"/>
  <c r="N56"/>
  <c r="N48"/>
  <c r="N45"/>
  <c r="N42"/>
  <c r="N41"/>
  <c r="N38"/>
  <c r="N37"/>
  <c r="N32"/>
  <c r="N31"/>
  <c r="N27"/>
  <c r="N24"/>
  <c r="N23"/>
  <c r="N22"/>
  <c r="N21"/>
  <c r="N20"/>
  <c r="N19"/>
  <c r="N18"/>
  <c r="Q183"/>
  <c r="Q182" s="1"/>
  <c r="Q178"/>
  <c r="Q177" s="1"/>
  <c r="Q160"/>
  <c r="Q151"/>
  <c r="Q142"/>
  <c r="Q136"/>
  <c r="Q132"/>
  <c r="Q122"/>
  <c r="Q114"/>
  <c r="Q86"/>
  <c r="Q78"/>
  <c r="Q71"/>
  <c r="Q46"/>
  <c r="Q43"/>
  <c r="Q39"/>
  <c r="Q35"/>
  <c r="Q29"/>
  <c r="Q25"/>
  <c r="Q16"/>
  <c r="Q10"/>
  <c r="J186"/>
  <c r="J185"/>
  <c r="M183"/>
  <c r="M182" s="1"/>
  <c r="L183"/>
  <c r="L182" s="1"/>
  <c r="K183"/>
  <c r="K182" s="1"/>
  <c r="J181"/>
  <c r="J180"/>
  <c r="M178"/>
  <c r="M177" s="1"/>
  <c r="L178"/>
  <c r="L177" s="1"/>
  <c r="K178"/>
  <c r="K177" s="1"/>
  <c r="J176"/>
  <c r="M167"/>
  <c r="L167"/>
  <c r="J166"/>
  <c r="J162"/>
  <c r="M160"/>
  <c r="L160"/>
  <c r="K160"/>
  <c r="J155"/>
  <c r="J154"/>
  <c r="J153"/>
  <c r="M151"/>
  <c r="M141" s="1"/>
  <c r="L151"/>
  <c r="L141" s="1"/>
  <c r="K151"/>
  <c r="K141" s="1"/>
  <c r="J150"/>
  <c r="J148"/>
  <c r="J146"/>
  <c r="J145"/>
  <c r="J140"/>
  <c r="J138"/>
  <c r="M136"/>
  <c r="L136"/>
  <c r="K136"/>
  <c r="J135"/>
  <c r="J134"/>
  <c r="M132"/>
  <c r="L132"/>
  <c r="K132"/>
  <c r="J131"/>
  <c r="J124"/>
  <c r="M122"/>
  <c r="L122"/>
  <c r="K122"/>
  <c r="J121"/>
  <c r="J117"/>
  <c r="J116"/>
  <c r="M114"/>
  <c r="L114"/>
  <c r="K114"/>
  <c r="J112"/>
  <c r="J105"/>
  <c r="L103"/>
  <c r="L98" s="1"/>
  <c r="K103"/>
  <c r="K98" s="1"/>
  <c r="J102"/>
  <c r="J88"/>
  <c r="M86"/>
  <c r="L86"/>
  <c r="K86"/>
  <c r="J85"/>
  <c r="J84"/>
  <c r="J83"/>
  <c r="J82"/>
  <c r="J81"/>
  <c r="J80"/>
  <c r="M78"/>
  <c r="L78"/>
  <c r="K78"/>
  <c r="J77"/>
  <c r="J76"/>
  <c r="J75"/>
  <c r="J74"/>
  <c r="J73"/>
  <c r="M71"/>
  <c r="L71"/>
  <c r="K71"/>
  <c r="J67"/>
  <c r="J66"/>
  <c r="J65"/>
  <c r="J62"/>
  <c r="J61"/>
  <c r="J60"/>
  <c r="J56"/>
  <c r="J48"/>
  <c r="M46"/>
  <c r="J45"/>
  <c r="M43"/>
  <c r="L43"/>
  <c r="K43"/>
  <c r="J42"/>
  <c r="J41"/>
  <c r="M39"/>
  <c r="L39"/>
  <c r="K39"/>
  <c r="J38"/>
  <c r="J37"/>
  <c r="M35"/>
  <c r="L35"/>
  <c r="K35"/>
  <c r="J32"/>
  <c r="J31"/>
  <c r="M29"/>
  <c r="L29"/>
  <c r="K29"/>
  <c r="J27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2"/>
  <c r="F37"/>
  <c r="F38"/>
  <c r="F41"/>
  <c r="F42"/>
  <c r="F45"/>
  <c r="F48"/>
  <c r="F60"/>
  <c r="F61"/>
  <c r="F62"/>
  <c r="F65"/>
  <c r="F66"/>
  <c r="F67"/>
  <c r="F73"/>
  <c r="F74"/>
  <c r="F75"/>
  <c r="F76"/>
  <c r="F77"/>
  <c r="F80"/>
  <c r="F81"/>
  <c r="F82"/>
  <c r="F83"/>
  <c r="F84"/>
  <c r="F85"/>
  <c r="F88"/>
  <c r="F102"/>
  <c r="F112"/>
  <c r="F116"/>
  <c r="F117"/>
  <c r="F121"/>
  <c r="F124"/>
  <c r="F131"/>
  <c r="F134"/>
  <c r="F135"/>
  <c r="F138"/>
  <c r="F140"/>
  <c r="F145"/>
  <c r="F146"/>
  <c r="F148"/>
  <c r="F150"/>
  <c r="F153"/>
  <c r="F154"/>
  <c r="F155"/>
  <c r="F162"/>
  <c r="F166"/>
  <c r="F176"/>
  <c r="F180"/>
  <c r="F181"/>
  <c r="F185"/>
  <c r="F186"/>
  <c r="I183"/>
  <c r="I182" s="1"/>
  <c r="I178"/>
  <c r="I177" s="1"/>
  <c r="I160"/>
  <c r="I151"/>
  <c r="I141" s="1"/>
  <c r="I136"/>
  <c r="I132"/>
  <c r="I122"/>
  <c r="I114"/>
  <c r="I86"/>
  <c r="I78"/>
  <c r="I71"/>
  <c r="I43"/>
  <c r="I39"/>
  <c r="I35"/>
  <c r="I29"/>
  <c r="I16"/>
  <c r="I10"/>
  <c r="F10" s="1"/>
  <c r="Q141" l="1"/>
  <c r="V138"/>
  <c r="V112"/>
  <c r="V148"/>
  <c r="V146"/>
  <c r="V88"/>
  <c r="M34"/>
  <c r="V49"/>
  <c r="Q34"/>
  <c r="L34"/>
  <c r="I34"/>
  <c r="K34"/>
  <c r="U34"/>
  <c r="K159"/>
  <c r="Q9"/>
  <c r="R58"/>
  <c r="V65"/>
  <c r="K57"/>
  <c r="I9"/>
  <c r="K113"/>
  <c r="I159"/>
  <c r="Q57"/>
  <c r="Q113"/>
  <c r="Q159"/>
  <c r="M113"/>
  <c r="M159"/>
  <c r="L159"/>
  <c r="U159"/>
  <c r="U113"/>
  <c r="I113"/>
  <c r="L113"/>
  <c r="L57"/>
  <c r="U57"/>
  <c r="M57"/>
  <c r="I57"/>
  <c r="L9"/>
  <c r="M9"/>
  <c r="K9"/>
  <c r="U9"/>
  <c r="V134"/>
  <c r="V15"/>
  <c r="V76"/>
  <c r="V131"/>
  <c r="V48"/>
  <c r="V37"/>
  <c r="V27"/>
  <c r="V20"/>
  <c r="V38"/>
  <c r="V42"/>
  <c r="V102"/>
  <c r="V13"/>
  <c r="V56"/>
  <c r="V60"/>
  <c r="V67"/>
  <c r="V77"/>
  <c r="V117"/>
  <c r="V135"/>
  <c r="V140"/>
  <c r="V153"/>
  <c r="V45"/>
  <c r="V180"/>
  <c r="V105"/>
  <c r="V32"/>
  <c r="V12"/>
  <c r="V31"/>
  <c r="V73"/>
  <c r="V81"/>
  <c r="V84"/>
  <c r="V155"/>
  <c r="V162"/>
  <c r="V82"/>
  <c r="V19"/>
  <c r="V22"/>
  <c r="V24"/>
  <c r="V41"/>
  <c r="V62"/>
  <c r="V80"/>
  <c r="V83"/>
  <c r="V116"/>
  <c r="V124"/>
  <c r="V18"/>
  <c r="V21"/>
  <c r="V23"/>
  <c r="V61"/>
  <c r="V85"/>
  <c r="M125"/>
  <c r="V154"/>
  <c r="V176"/>
  <c r="V181"/>
  <c r="V186"/>
  <c r="U125"/>
  <c r="J167"/>
  <c r="J183"/>
  <c r="J86"/>
  <c r="Q125"/>
  <c r="J99"/>
  <c r="J95"/>
  <c r="J122"/>
  <c r="J151"/>
  <c r="I125"/>
  <c r="J25"/>
  <c r="J90"/>
  <c r="J108"/>
  <c r="J119"/>
  <c r="J46"/>
  <c r="L125"/>
  <c r="J136"/>
  <c r="J163"/>
  <c r="J142"/>
  <c r="K125"/>
  <c r="J126"/>
  <c r="J114"/>
  <c r="J78"/>
  <c r="J71"/>
  <c r="J58"/>
  <c r="J43"/>
  <c r="J39"/>
  <c r="J35"/>
  <c r="J29"/>
  <c r="J16"/>
  <c r="J10"/>
  <c r="J132"/>
  <c r="J160"/>
  <c r="J178"/>
  <c r="J103"/>
  <c r="J159" l="1"/>
  <c r="D13" i="2" s="1"/>
  <c r="L13" s="1"/>
  <c r="J125" i="1"/>
  <c r="J177"/>
  <c r="D17" i="2" s="1"/>
  <c r="L17" s="1"/>
  <c r="M8" i="1"/>
  <c r="J89"/>
  <c r="D15" i="2" s="1"/>
  <c r="L15" s="1"/>
  <c r="P15" s="1"/>
  <c r="J98" i="1"/>
  <c r="J182"/>
  <c r="D16" i="2" s="1"/>
  <c r="L16" s="1"/>
  <c r="P16" s="1"/>
  <c r="Q8" i="1"/>
  <c r="J141"/>
  <c r="D14" i="2" s="1"/>
  <c r="L14" s="1"/>
  <c r="P14" s="1"/>
  <c r="J113" i="1"/>
  <c r="J57"/>
  <c r="D11" i="2" s="1"/>
  <c r="L11" s="1"/>
  <c r="P11" s="1"/>
  <c r="L8" i="1"/>
  <c r="J34"/>
  <c r="D9" i="2" s="1"/>
  <c r="L9" s="1"/>
  <c r="J9" i="1"/>
  <c r="D8" i="2" s="1"/>
  <c r="L8" s="1"/>
  <c r="P8" s="1"/>
  <c r="K8" i="1"/>
  <c r="I8"/>
  <c r="D12" i="2" l="1"/>
  <c r="L12" s="1"/>
  <c r="P12" s="1"/>
  <c r="D10"/>
  <c r="L10" s="1"/>
  <c r="P10" s="1"/>
  <c r="D7"/>
  <c r="L7" s="1"/>
  <c r="P7" s="1"/>
  <c r="P13"/>
  <c r="P9"/>
  <c r="P17"/>
  <c r="J8" i="1"/>
  <c r="D6" i="2" l="1"/>
  <c r="L6" s="1"/>
  <c r="P6" s="1"/>
  <c r="T183" i="1"/>
  <c r="T182" s="1"/>
  <c r="S183"/>
  <c r="S182" s="1"/>
  <c r="T178"/>
  <c r="T177" s="1"/>
  <c r="S178"/>
  <c r="S177" s="1"/>
  <c r="T160"/>
  <c r="S160"/>
  <c r="T151"/>
  <c r="S151"/>
  <c r="T142"/>
  <c r="S142"/>
  <c r="T136"/>
  <c r="S136"/>
  <c r="T132"/>
  <c r="S132"/>
  <c r="T122"/>
  <c r="S122"/>
  <c r="T114"/>
  <c r="S114"/>
  <c r="T103"/>
  <c r="T98" s="1"/>
  <c r="S103"/>
  <c r="S98" s="1"/>
  <c r="T86"/>
  <c r="S86"/>
  <c r="T78"/>
  <c r="S78"/>
  <c r="T71"/>
  <c r="S71"/>
  <c r="T43"/>
  <c r="S43"/>
  <c r="T39"/>
  <c r="S39"/>
  <c r="T35"/>
  <c r="S35"/>
  <c r="T29"/>
  <c r="S29"/>
  <c r="T25"/>
  <c r="S25"/>
  <c r="T16"/>
  <c r="S16"/>
  <c r="T10"/>
  <c r="S10"/>
  <c r="P183"/>
  <c r="P182" s="1"/>
  <c r="O183"/>
  <c r="O182" s="1"/>
  <c r="P178"/>
  <c r="P177" s="1"/>
  <c r="O178"/>
  <c r="O177" s="1"/>
  <c r="P160"/>
  <c r="O160"/>
  <c r="P151"/>
  <c r="O151"/>
  <c r="P142"/>
  <c r="O142"/>
  <c r="O141" s="1"/>
  <c r="P136"/>
  <c r="O136"/>
  <c r="P132"/>
  <c r="O132"/>
  <c r="P122"/>
  <c r="O122"/>
  <c r="P114"/>
  <c r="O114"/>
  <c r="P103"/>
  <c r="P98" s="1"/>
  <c r="O103"/>
  <c r="O98" s="1"/>
  <c r="P86"/>
  <c r="O86"/>
  <c r="P78"/>
  <c r="O78"/>
  <c r="P71"/>
  <c r="O71"/>
  <c r="P43"/>
  <c r="O43"/>
  <c r="P39"/>
  <c r="O39"/>
  <c r="P35"/>
  <c r="O35"/>
  <c r="P29"/>
  <c r="O29"/>
  <c r="P25"/>
  <c r="O25"/>
  <c r="P16"/>
  <c r="O16"/>
  <c r="P10"/>
  <c r="O10"/>
  <c r="H183"/>
  <c r="H182" s="1"/>
  <c r="G183"/>
  <c r="G182" s="1"/>
  <c r="G178"/>
  <c r="G177" s="1"/>
  <c r="H160"/>
  <c r="G151"/>
  <c r="H151"/>
  <c r="H141" s="1"/>
  <c r="F141" s="1"/>
  <c r="H136"/>
  <c r="H132"/>
  <c r="H122"/>
  <c r="H114"/>
  <c r="G114"/>
  <c r="H103"/>
  <c r="G86"/>
  <c r="H86"/>
  <c r="H78"/>
  <c r="G71"/>
  <c r="H71"/>
  <c r="H43"/>
  <c r="G43"/>
  <c r="G39"/>
  <c r="H35"/>
  <c r="H16"/>
  <c r="P141" l="1"/>
  <c r="F103"/>
  <c r="H98"/>
  <c r="T34"/>
  <c r="P34"/>
  <c r="O34"/>
  <c r="S34"/>
  <c r="P9"/>
  <c r="R119"/>
  <c r="G113"/>
  <c r="O113"/>
  <c r="O159"/>
  <c r="O57"/>
  <c r="G159"/>
  <c r="H159"/>
  <c r="P57"/>
  <c r="P113"/>
  <c r="P159"/>
  <c r="H113"/>
  <c r="T57"/>
  <c r="T113"/>
  <c r="T159"/>
  <c r="S57"/>
  <c r="S113"/>
  <c r="S159"/>
  <c r="O9"/>
  <c r="T9"/>
  <c r="S9"/>
  <c r="R167"/>
  <c r="R16"/>
  <c r="R29"/>
  <c r="R35"/>
  <c r="R46"/>
  <c r="R71"/>
  <c r="R86"/>
  <c r="R90"/>
  <c r="R99"/>
  <c r="R114"/>
  <c r="R126"/>
  <c r="R160"/>
  <c r="R178"/>
  <c r="R10"/>
  <c r="R25"/>
  <c r="R39"/>
  <c r="R43"/>
  <c r="R78"/>
  <c r="R95"/>
  <c r="R103"/>
  <c r="R122"/>
  <c r="R132"/>
  <c r="R142"/>
  <c r="R151"/>
  <c r="R163"/>
  <c r="R136"/>
  <c r="R108"/>
  <c r="R183"/>
  <c r="N103"/>
  <c r="F167"/>
  <c r="V167" s="1"/>
  <c r="N108"/>
  <c r="N119"/>
  <c r="N183"/>
  <c r="N16"/>
  <c r="N29"/>
  <c r="N35"/>
  <c r="N46"/>
  <c r="N71"/>
  <c r="N86"/>
  <c r="N90"/>
  <c r="N99"/>
  <c r="N114"/>
  <c r="N126"/>
  <c r="N136"/>
  <c r="N160"/>
  <c r="N178"/>
  <c r="N10"/>
  <c r="N25"/>
  <c r="N39"/>
  <c r="N43"/>
  <c r="N78"/>
  <c r="N95"/>
  <c r="N122"/>
  <c r="N132"/>
  <c r="N142"/>
  <c r="N151"/>
  <c r="N163"/>
  <c r="N167"/>
  <c r="V108"/>
  <c r="F119"/>
  <c r="V119" s="1"/>
  <c r="F86"/>
  <c r="V86" s="1"/>
  <c r="F99"/>
  <c r="V99" s="1"/>
  <c r="F126"/>
  <c r="V126" s="1"/>
  <c r="V163"/>
  <c r="F183"/>
  <c r="V183" s="1"/>
  <c r="F43"/>
  <c r="V43" s="1"/>
  <c r="F114"/>
  <c r="V114" s="1"/>
  <c r="F122"/>
  <c r="V122" s="1"/>
  <c r="F160"/>
  <c r="F136"/>
  <c r="V136" s="1"/>
  <c r="F71"/>
  <c r="V71" s="1"/>
  <c r="F151"/>
  <c r="V151" s="1"/>
  <c r="P125"/>
  <c r="T125"/>
  <c r="H125"/>
  <c r="S125"/>
  <c r="O125"/>
  <c r="G35"/>
  <c r="G34" s="1"/>
  <c r="F29"/>
  <c r="V29" s="1"/>
  <c r="G132"/>
  <c r="H25"/>
  <c r="F25" s="1"/>
  <c r="V25" s="1"/>
  <c r="H39"/>
  <c r="F39" s="1"/>
  <c r="V39" s="1"/>
  <c r="G16"/>
  <c r="F16" s="1"/>
  <c r="V16" s="1"/>
  <c r="H57"/>
  <c r="F90"/>
  <c r="V90" s="1"/>
  <c r="F95"/>
  <c r="V95" s="1"/>
  <c r="H178"/>
  <c r="H177" s="1"/>
  <c r="G78"/>
  <c r="F78" s="1"/>
  <c r="V78" s="1"/>
  <c r="H34" l="1"/>
  <c r="G57"/>
  <c r="F57" s="1"/>
  <c r="V160"/>
  <c r="F159"/>
  <c r="F35"/>
  <c r="V35" s="1"/>
  <c r="N113"/>
  <c r="H9"/>
  <c r="G9"/>
  <c r="R98"/>
  <c r="R159"/>
  <c r="R9"/>
  <c r="R182"/>
  <c r="R177"/>
  <c r="R113"/>
  <c r="R57"/>
  <c r="N159"/>
  <c r="N98"/>
  <c r="N89"/>
  <c r="N9"/>
  <c r="R89"/>
  <c r="R125"/>
  <c r="N182"/>
  <c r="N141"/>
  <c r="R34"/>
  <c r="N125"/>
  <c r="F98"/>
  <c r="V103"/>
  <c r="N34"/>
  <c r="N177"/>
  <c r="N57"/>
  <c r="F58"/>
  <c r="V58" s="1"/>
  <c r="F142"/>
  <c r="V142" s="1"/>
  <c r="F177"/>
  <c r="V46"/>
  <c r="F182"/>
  <c r="G125"/>
  <c r="F125" s="1"/>
  <c r="F132"/>
  <c r="V132" s="1"/>
  <c r="F113"/>
  <c r="V10"/>
  <c r="F178"/>
  <c r="V178" s="1"/>
  <c r="P8"/>
  <c r="O8"/>
  <c r="F89"/>
  <c r="V89" l="1"/>
  <c r="E15" i="2" s="1"/>
  <c r="C15"/>
  <c r="K15" s="1"/>
  <c r="V177" i="1"/>
  <c r="E17" i="2" s="1"/>
  <c r="C17"/>
  <c r="K17" s="1"/>
  <c r="V57" i="1"/>
  <c r="E11" i="2" s="1"/>
  <c r="C11"/>
  <c r="K11" s="1"/>
  <c r="V182" i="1"/>
  <c r="E16" i="2" s="1"/>
  <c r="C16"/>
  <c r="K16" s="1"/>
  <c r="V141" i="1"/>
  <c r="E14" i="2" s="1"/>
  <c r="C14"/>
  <c r="K14" s="1"/>
  <c r="N8" i="1"/>
  <c r="V98"/>
  <c r="E10" i="2" s="1"/>
  <c r="C10"/>
  <c r="K10" s="1"/>
  <c r="V113" i="1"/>
  <c r="E12" i="2" s="1"/>
  <c r="C12"/>
  <c r="K12" s="1"/>
  <c r="V125" i="1"/>
  <c r="E7" i="2" s="1"/>
  <c r="C7"/>
  <c r="K7" s="1"/>
  <c r="V159" i="1"/>
  <c r="E13" i="2" s="1"/>
  <c r="C13"/>
  <c r="K13" s="1"/>
  <c r="F34" i="1"/>
  <c r="F9"/>
  <c r="H8"/>
  <c r="G8"/>
  <c r="V34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  <c r="S141" i="1"/>
  <c r="S8" l="1"/>
  <c r="R156"/>
  <c r="U141"/>
  <c r="U8" s="1"/>
  <c r="T141"/>
  <c r="T8" s="1"/>
  <c r="R8" l="1"/>
  <c r="R141"/>
</calcChain>
</file>

<file path=xl/sharedStrings.xml><?xml version="1.0" encoding="utf-8"?>
<sst xmlns="http://schemas.openxmlformats.org/spreadsheetml/2006/main" count="723" uniqueCount="341">
  <si>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</si>
  <si>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</si>
  <si>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</si>
  <si>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</si>
  <si>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</si>
  <si>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</si>
  <si>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</si>
  <si>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</si>
  <si>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</si>
  <si>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</si>
  <si>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</si>
  <si>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</si>
  <si>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</si>
  <si>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</si>
  <si>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</si>
  <si>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</si>
  <si>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</si>
  <si>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</si>
  <si>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</si>
  <si>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</si>
  <si>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</si>
  <si>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</si>
  <si>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</si>
  <si>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</si>
  <si>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</si>
  <si>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</si>
  <si>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</si>
  <si>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</si>
  <si>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</si>
  <si>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</si>
  <si>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</si>
  <si>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</si>
  <si>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</si>
  <si>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</si>
  <si>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</si>
  <si>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</si>
  <si>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</si>
  <si>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</si>
  <si>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</si>
  <si>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</si>
  <si>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</si>
  <si>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</si>
  <si>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</si>
  <si>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</si>
  <si>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</si>
  <si>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</si>
  <si>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</si>
  <si>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</si>
  <si>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</si>
  <si>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</si>
  <si>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</si>
  <si>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</si>
  <si>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</si>
  <si>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</si>
  <si>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</si>
  <si>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</si>
  <si>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</si>
  <si>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</si>
  <si>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</si>
  <si>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</si>
  <si>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</si>
  <si>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</si>
  <si>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</si>
  <si>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</si>
  <si>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</si>
  <si>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Региональный проект "Информационная безопасность"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</si>
  <si>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</si>
  <si>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</si>
  <si>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</si>
  <si>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</si>
  <si>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</si>
  <si>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</si>
  <si>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</si>
  <si>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</si>
  <si>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</si>
  <si>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</si>
  <si>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</si>
  <si>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</si>
  <si>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</si>
  <si>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</si>
  <si>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</si>
  <si>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</si>
  <si>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</si>
  <si>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</si>
  <si>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</si>
  <si>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</si>
  <si>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</si>
  <si>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</si>
  <si>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</si>
  <si>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</si>
  <si>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</si>
  <si>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</si>
  <si>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</si>
  <si>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</si>
  <si>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</si>
  <si>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</si>
  <si>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</si>
  <si>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</si>
  <si>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</si>
  <si>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</si>
  <si>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</si>
  <si>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</si>
  <si>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</si>
  <si>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</si>
  <si>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</si>
  <si>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</si>
  <si>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</si>
  <si>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</si>
  <si>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</si>
  <si>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</si>
  <si>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</si>
  <si>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</si>
  <si>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</si>
  <si>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</si>
  <si>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</si>
  <si>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</si>
  <si>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</si>
  <si>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</si>
  <si>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</si>
  <si>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</si>
  <si>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</si>
  <si>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</si>
  <si>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</si>
  <si>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</si>
  <si>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</si>
  <si>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</si>
  <si>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</si>
  <si>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</si>
  <si>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</si>
  <si>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</si>
  <si>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</si>
  <si>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</si>
  <si>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</si>
  <si>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</si>
  <si>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</si>
  <si>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</si>
  <si>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</si>
  <si>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</si>
  <si>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</si>
  <si>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</si>
  <si>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</si>
  <si>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</si>
  <si>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</si>
  <si>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</si>
  <si>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</si>
  <si>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</si>
  <si>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</si>
  <si>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</si>
  <si>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</si>
  <si>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</si>
  <si>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</si>
  <si>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</si>
  <si>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</si>
  <si>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</si>
  <si>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</si>
  <si>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</si>
  <si>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</si>
  <si>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</si>
  <si>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</si>
  <si>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</si>
  <si>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</si>
  <si>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</si>
  <si>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</si>
  <si>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</si>
  <si>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</si>
  <si>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</si>
  <si>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</si>
  <si>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</si>
  <si>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</si>
  <si>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</si>
  <si>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</si>
  <si>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</si>
  <si>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</si>
  <si>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</si>
  <si>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</si>
  <si>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</si>
  <si>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Функционирование учебной производственной площадки "Фабрика процессов"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</si>
  <si>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</si>
  <si>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</si>
  <si>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</si>
  <si>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</si>
  <si>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</si>
  <si>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</si>
  <si>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</si>
  <si>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</si>
  <si>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</si>
  <si>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</si>
  <si>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</si>
  <si>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</si>
  <si>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</si>
  <si>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</si>
  <si>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</si>
  <si>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</si>
  <si>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</si>
  <si>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</si>
  <si>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</si>
  <si>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</si>
  <si>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</si>
  <si>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</si>
  <si>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</si>
  <si>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</si>
  <si>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Региональный проект "Создание благоприятных условий для осуществления деятельности самозанятыми гражданами", всего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</si>
  <si>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</si>
  <si>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</si>
  <si>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</si>
  <si>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</si>
  <si>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</si>
  <si>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</si>
  <si>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</si>
  <si>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</si>
  <si>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</si>
  <si>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</si>
  <si>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</si>
  <si>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</si>
  <si>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</si>
  <si>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</si>
  <si>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</si>
  <si>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</si>
  <si>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</si>
  <si>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</si>
  <si>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</si>
  <si>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</si>
  <si>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</si>
  <si>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</si>
  <si>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</si>
  <si>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</si>
  <si>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</si>
  <si>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</si>
  <si>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</si>
  <si>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</si>
  <si>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</si>
  <si>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</si>
  <si>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</si>
  <si>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</si>
  <si>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</si>
  <si>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</si>
  <si>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</si>
  <si>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</si>
  <si>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Создание новых мест в общеобразовательных организациях, расположенных в сельской местности и поселках городского типа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</si>
  <si>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</si>
  <si>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</si>
  <si>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</si>
  <si>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</si>
  <si>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Гранты в форме субсидий субъектам малого и среднего предпринимательства, включенным в реестр социальных предпринимателей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</si>
  <si>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</si>
  <si>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</si>
  <si>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</si>
  <si>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</si>
  <si>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</si>
  <si>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</si>
  <si>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</si>
  <si>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</si>
  <si>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</si>
  <si>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</si>
  <si>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</si>
  <si>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</si>
  <si>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</si>
  <si>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</si>
  <si>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</si>
  <si>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01.02.2022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</si>
  <si>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</si>
  <si>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</si>
  <si>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</si>
  <si>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</si>
  <si>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</si>
  <si>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</si>
  <si>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</si>
  <si>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</si>
  <si>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</si>
  <si>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</si>
  <si>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</si>
  <si>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</si>
  <si>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</si>
  <si>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</si>
  <si>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</si>
  <si>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</si>
  <si>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</si>
  <si>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</si>
  <si>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</si>
  <si>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</si>
  <si>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</si>
  <si>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</si>
  <si>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</si>
  <si>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</si>
  <si>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</si>
  <si>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</si>
  <si>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</si>
  <si>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</si>
  <si>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</si>
  <si>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</si>
  <si>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</si>
  <si>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</si>
  <si>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</si>
  <si>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</si>
  <si>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</si>
  <si>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</si>
  <si>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</si>
  <si>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</si>
  <si>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</si>
  <si>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</si>
  <si>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</si>
  <si>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</si>
  <si>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</si>
  <si>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</si>
  <si>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</si>
  <si>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</si>
  <si>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</si>
  <si>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</si>
  <si>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</si>
  <si>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</si>
  <si>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</si>
  <si>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</si>
  <si>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</si>
  <si>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</si>
  <si>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</si>
  <si>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</si>
  <si>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</si>
  <si>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</si>
  <si>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</si>
  <si>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</si>
  <si>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</si>
  <si>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</si>
  <si>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</si>
  <si>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</si>
  <si>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оказание поддержки малому и среднему предпринимательству по созданию благоприятных условий для осуществления деятельности самозанятыми гражданами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</si>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</sst>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49" fontId="12" fillId="3" borderId="11" xfId="0" applyNumberFormat="1" applyFont="1" applyFill="1" applyBorder="1" applyAlignment="1" applyProtection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27"/>
  <sheetViews>
    <sheetView tabSelected="1" zoomScale="60" zoomScaleNormal="60" zoomScaleSheetLayoutView="75" workbookViewId="0">
      <pane xSplit="1" ySplit="7" topLeftCell="B97" activePane="bottomRight" state="frozen"/>
      <selection pane="topRight" activeCell="B1" sqref="B1"/>
      <selection pane="bottomLeft" activeCell="A8" sqref="A8"/>
      <selection pane="bottomRight" activeCell="B103" sqref="B103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7.42578125" style="8" customWidth="1"/>
    <col min="10" max="10" width="17.5703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96" t="s">
        <v>259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</row>
    <row r="2" spans="1:27" ht="37.5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</row>
    <row r="3" spans="1:27">
      <c r="E3" s="6"/>
      <c r="G3" s="7"/>
      <c r="T3" s="1"/>
      <c r="U3" s="1" t="s">
        <v>199</v>
      </c>
    </row>
    <row r="4" spans="1:27" ht="16.5" customHeight="1">
      <c r="A4" s="97" t="s">
        <v>0</v>
      </c>
      <c r="B4" s="100" t="s">
        <v>1</v>
      </c>
      <c r="C4" s="97" t="s">
        <v>2</v>
      </c>
      <c r="D4" s="97" t="s">
        <v>3</v>
      </c>
      <c r="E4" s="97" t="s">
        <v>4</v>
      </c>
      <c r="F4" s="108" t="s">
        <v>197</v>
      </c>
      <c r="G4" s="109"/>
      <c r="H4" s="109"/>
      <c r="I4" s="110"/>
      <c r="J4" s="108" t="s">
        <v>197</v>
      </c>
      <c r="K4" s="109"/>
      <c r="L4" s="109"/>
      <c r="M4" s="110"/>
      <c r="N4" s="108" t="s">
        <v>198</v>
      </c>
      <c r="O4" s="109"/>
      <c r="P4" s="109"/>
      <c r="Q4" s="110"/>
      <c r="R4" s="111" t="s">
        <v>260</v>
      </c>
      <c r="S4" s="111"/>
      <c r="T4" s="111"/>
      <c r="U4" s="111"/>
      <c r="V4" s="113" t="s">
        <v>237</v>
      </c>
    </row>
    <row r="5" spans="1:27" ht="16.5" customHeight="1">
      <c r="A5" s="98"/>
      <c r="B5" s="101"/>
      <c r="C5" s="98"/>
      <c r="D5" s="98"/>
      <c r="E5" s="103"/>
      <c r="F5" s="105" t="s">
        <v>235</v>
      </c>
      <c r="G5" s="106"/>
      <c r="H5" s="106"/>
      <c r="I5" s="107"/>
      <c r="J5" s="105" t="s">
        <v>5</v>
      </c>
      <c r="K5" s="106"/>
      <c r="L5" s="106"/>
      <c r="M5" s="107"/>
      <c r="N5" s="105" t="s">
        <v>235</v>
      </c>
      <c r="O5" s="106"/>
      <c r="P5" s="106"/>
      <c r="Q5" s="107"/>
      <c r="R5" s="112" t="s">
        <v>235</v>
      </c>
      <c r="S5" s="112"/>
      <c r="T5" s="112"/>
      <c r="U5" s="112"/>
      <c r="V5" s="114"/>
    </row>
    <row r="6" spans="1:27" ht="82.5">
      <c r="A6" s="99"/>
      <c r="B6" s="102"/>
      <c r="C6" s="99"/>
      <c r="D6" s="99"/>
      <c r="E6" s="104"/>
      <c r="F6" s="9" t="s">
        <v>6</v>
      </c>
      <c r="G6" s="10" t="s">
        <v>7</v>
      </c>
      <c r="H6" s="10" t="s">
        <v>8</v>
      </c>
      <c r="I6" s="10" t="s">
        <v>236</v>
      </c>
      <c r="J6" s="9" t="s">
        <v>6</v>
      </c>
      <c r="K6" s="10" t="s">
        <v>7</v>
      </c>
      <c r="L6" s="10" t="s">
        <v>8</v>
      </c>
      <c r="M6" s="10" t="s">
        <v>236</v>
      </c>
      <c r="N6" s="9" t="s">
        <v>6</v>
      </c>
      <c r="O6" s="10" t="s">
        <v>7</v>
      </c>
      <c r="P6" s="10" t="s">
        <v>8</v>
      </c>
      <c r="Q6" s="10" t="s">
        <v>234</v>
      </c>
      <c r="R6" s="9" t="s">
        <v>6</v>
      </c>
      <c r="S6" s="10" t="s">
        <v>7</v>
      </c>
      <c r="T6" s="10" t="s">
        <v>8</v>
      </c>
      <c r="U6" s="10" t="s">
        <v>234</v>
      </c>
      <c r="V6" s="115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14138612.800000001</v>
      </c>
      <c r="G8" s="16">
        <f>G9+G34+G57+G89+G98+G113+G125+G141+G159+G177+G182</f>
        <v>5627138.7999999998</v>
      </c>
      <c r="H8" s="16">
        <f>H9+H34+H57+H89+H98+H113+H125+H141+H159+H177+H182</f>
        <v>8090139.7000000002</v>
      </c>
      <c r="I8" s="16">
        <f>I9+I34+I57+I89+I98+I113+I125+I141+I159+I177+I182</f>
        <v>421334.3</v>
      </c>
      <c r="J8" s="16">
        <f>K8+L8+M8</f>
        <v>151578.1</v>
      </c>
      <c r="K8" s="16">
        <f>K9+K34+K57+K89+K98+K113+K125+K141+K159+K177+K182</f>
        <v>27372.400000000001</v>
      </c>
      <c r="L8" s="16">
        <f>L9+L34+L57+L89+L98+L113+L125+L141+L159+L177+L182</f>
        <v>122559</v>
      </c>
      <c r="M8" s="16">
        <f>M9+M34+M57+M89+M98+M113+M125+M141+M159+M177+M182</f>
        <v>1646.7</v>
      </c>
      <c r="N8" s="16">
        <f>O8+P8+Q8</f>
        <v>14731881.5</v>
      </c>
      <c r="O8" s="16">
        <f>O9+O34+O57+O89+O98+O113+O125+O141+O159+O177+O182</f>
        <v>4802797</v>
      </c>
      <c r="P8" s="16">
        <f>P9+P34+P57+P89+P98+P113+P125+P141+P159+P177+P182</f>
        <v>9782996.8000000007</v>
      </c>
      <c r="Q8" s="16">
        <f>Q9+Q34+Q57+Q89+Q98+Q113+Q125+Q141+Q159+Q177+Q182</f>
        <v>146087.70000000001</v>
      </c>
      <c r="R8" s="16">
        <f>S8+T8+U8</f>
        <v>15246625.300000001</v>
      </c>
      <c r="S8" s="16">
        <f>S9+S34+S57+S89+S98+S113+S125+S141+S159+S177+S182</f>
        <v>4697534.2</v>
      </c>
      <c r="T8" s="16">
        <f>T9+T34+T57+T89+T98+T113+T125+T141+T159+T177+T182</f>
        <v>10417487.199999999</v>
      </c>
      <c r="U8" s="16">
        <f>U9+U34+U57+U89+U98+U113+U125+U141+U159+U177+U182</f>
        <v>131603.9</v>
      </c>
      <c r="V8" s="17">
        <f>J8/F8</f>
        <v>1.0999999999999999E-2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38" si="0">G9+H9+I9</f>
        <v>2458085.1</v>
      </c>
      <c r="G9" s="22">
        <f>G10+G16+G25+G29</f>
        <v>490217.3</v>
      </c>
      <c r="H9" s="22">
        <f>H10+H16+H25+H29</f>
        <v>1951564.5</v>
      </c>
      <c r="I9" s="22">
        <f>I10+I16+I25+I29</f>
        <v>16303.3</v>
      </c>
      <c r="J9" s="22">
        <f t="shared" ref="J9:J10" si="1">K9+L9+M9</f>
        <v>145170.29999999999</v>
      </c>
      <c r="K9" s="22">
        <f>K10+K16+K25+K29</f>
        <v>21290.799999999999</v>
      </c>
      <c r="L9" s="22">
        <f>L10+L16+L25+L29</f>
        <v>122559</v>
      </c>
      <c r="M9" s="22">
        <f>M10+M16+M25+M29</f>
        <v>1320.5</v>
      </c>
      <c r="N9" s="22">
        <f t="shared" ref="N9:N10" si="2">O9+P9+Q9</f>
        <v>2239052.2000000002</v>
      </c>
      <c r="O9" s="22">
        <f>O10+O16+O25+O29</f>
        <v>212421.8</v>
      </c>
      <c r="P9" s="22">
        <f>P10+P16+P25+P29</f>
        <v>2013499.5</v>
      </c>
      <c r="Q9" s="22">
        <f>Q10+Q16+Q25+Q29</f>
        <v>13130.9</v>
      </c>
      <c r="R9" s="22">
        <f t="shared" ref="R9:R10" si="3">S9+T9+U9</f>
        <v>2321011.1</v>
      </c>
      <c r="S9" s="22">
        <f>S10+S16+S25+S29</f>
        <v>218134</v>
      </c>
      <c r="T9" s="22">
        <f>T10+T16+T25+T29</f>
        <v>2094560</v>
      </c>
      <c r="U9" s="22">
        <f>U10+U16+U25+U29</f>
        <v>8317.1</v>
      </c>
      <c r="V9" s="23">
        <f t="shared" ref="V9:V38" si="4">J9/F9</f>
        <v>5.8999999999999997E-2</v>
      </c>
      <c r="X9" s="18"/>
      <c r="Y9" s="18"/>
      <c r="Z9" s="18"/>
    </row>
    <row r="10" spans="1:27" ht="39.75" customHeight="1">
      <c r="A10" s="24" t="s">
        <v>13</v>
      </c>
      <c r="B10" s="48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72189.600000000006</v>
      </c>
      <c r="G10" s="28">
        <f>SUM(G12:G15)</f>
        <v>72000.2</v>
      </c>
      <c r="H10" s="28">
        <f>SUM(H12:H15)</f>
        <v>189.4</v>
      </c>
      <c r="I10" s="28">
        <f>SUM(I12:I15)</f>
        <v>0</v>
      </c>
      <c r="J10" s="28">
        <f t="shared" si="1"/>
        <v>345.2</v>
      </c>
      <c r="K10" s="28">
        <f>SUM(K12:K15)</f>
        <v>345.2</v>
      </c>
      <c r="L10" s="28">
        <f>SUM(L12:L15)</f>
        <v>0</v>
      </c>
      <c r="M10" s="28">
        <f>SUM(M12:M15)</f>
        <v>0</v>
      </c>
      <c r="N10" s="27">
        <f t="shared" si="2"/>
        <v>189.4</v>
      </c>
      <c r="O10" s="28">
        <f>SUM(O12:O15)</f>
        <v>0</v>
      </c>
      <c r="P10" s="28">
        <f>SUM(P12:P15)</f>
        <v>189.4</v>
      </c>
      <c r="Q10" s="28">
        <f>SUM(Q12:Q15)</f>
        <v>0</v>
      </c>
      <c r="R10" s="27">
        <f t="shared" si="3"/>
        <v>210.4</v>
      </c>
      <c r="S10" s="28">
        <f>SUM(S12:S15)</f>
        <v>0</v>
      </c>
      <c r="T10" s="28">
        <f>SUM(T12:T15)</f>
        <v>210.4</v>
      </c>
      <c r="U10" s="28">
        <f>SUM(U12:U15)</f>
        <v>0</v>
      </c>
      <c r="V10" s="29">
        <f t="shared" si="4"/>
        <v>5.0000000000000001E-3</v>
      </c>
      <c r="X10" s="18"/>
      <c r="Y10" s="18"/>
      <c r="Z10" s="18"/>
      <c r="AA10" s="18"/>
    </row>
    <row r="11" spans="1:27" ht="18.75">
      <c r="A11" s="24"/>
      <c r="B11" s="40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57" customHeight="1">
      <c r="A12" s="24"/>
      <c r="B12" s="41" t="s">
        <v>216</v>
      </c>
      <c r="C12" s="35">
        <v>821</v>
      </c>
      <c r="D12" s="36" t="s">
        <v>19</v>
      </c>
      <c r="E12" s="35" t="s">
        <v>261</v>
      </c>
      <c r="F12" s="28">
        <f>G12+H12+I12</f>
        <v>66370</v>
      </c>
      <c r="G12" s="33">
        <v>66370</v>
      </c>
      <c r="H12" s="33"/>
      <c r="I12" s="33"/>
      <c r="J12" s="28">
        <f>K12+L12+M12</f>
        <v>0</v>
      </c>
      <c r="K12" s="33"/>
      <c r="L12" s="33"/>
      <c r="M12" s="33"/>
      <c r="N12" s="27">
        <f>O12+P12+Q12</f>
        <v>0</v>
      </c>
      <c r="O12" s="33"/>
      <c r="P12" s="33"/>
      <c r="Q12" s="33"/>
      <c r="R12" s="27">
        <f>S12+T12+U12</f>
        <v>0</v>
      </c>
      <c r="S12" s="33"/>
      <c r="T12" s="33"/>
      <c r="U12" s="33"/>
      <c r="V12" s="34">
        <f t="shared" si="4"/>
        <v>0</v>
      </c>
      <c r="X12" s="18"/>
      <c r="Y12" s="18"/>
      <c r="Z12" s="18"/>
    </row>
    <row r="13" spans="1:27" ht="72" customHeight="1">
      <c r="A13" s="24"/>
      <c r="B13" s="41" t="s">
        <v>240</v>
      </c>
      <c r="C13" s="35">
        <v>821</v>
      </c>
      <c r="D13" s="36" t="s">
        <v>19</v>
      </c>
      <c r="E13" s="35" t="s">
        <v>261</v>
      </c>
      <c r="F13" s="28">
        <f t="shared" ref="F13:F15" si="5">G13+H13+I13</f>
        <v>5255</v>
      </c>
      <c r="G13" s="33">
        <v>5255</v>
      </c>
      <c r="H13" s="33"/>
      <c r="I13" s="33"/>
      <c r="J13" s="28">
        <f t="shared" ref="J13:J15" si="6">K13+L13+M13</f>
        <v>0</v>
      </c>
      <c r="K13" s="33"/>
      <c r="L13" s="33"/>
      <c r="M13" s="33"/>
      <c r="N13" s="27">
        <f t="shared" ref="N13:N15" si="7">O13+P13+Q13</f>
        <v>0</v>
      </c>
      <c r="O13" s="33"/>
      <c r="P13" s="33"/>
      <c r="Q13" s="33"/>
      <c r="R13" s="27">
        <f t="shared" ref="R13:R15" si="8">S13+T13+U13</f>
        <v>0</v>
      </c>
      <c r="S13" s="33"/>
      <c r="T13" s="33"/>
      <c r="U13" s="33"/>
      <c r="V13" s="34">
        <f t="shared" si="4"/>
        <v>0</v>
      </c>
      <c r="X13" s="18"/>
      <c r="Y13" s="18"/>
    </row>
    <row r="14" spans="1:27" ht="70.5" customHeight="1">
      <c r="A14" s="24"/>
      <c r="B14" s="41" t="s">
        <v>262</v>
      </c>
      <c r="C14" s="35">
        <v>821</v>
      </c>
      <c r="D14" s="36" t="s">
        <v>19</v>
      </c>
      <c r="E14" s="35" t="s">
        <v>155</v>
      </c>
      <c r="F14" s="28">
        <f t="shared" si="5"/>
        <v>375.2</v>
      </c>
      <c r="G14" s="33">
        <v>375.2</v>
      </c>
      <c r="H14" s="33"/>
      <c r="I14" s="33"/>
      <c r="J14" s="28">
        <f t="shared" si="6"/>
        <v>345.2</v>
      </c>
      <c r="K14" s="33">
        <v>345.2</v>
      </c>
      <c r="L14" s="33"/>
      <c r="M14" s="33"/>
      <c r="N14" s="27">
        <f t="shared" si="7"/>
        <v>0</v>
      </c>
      <c r="O14" s="33"/>
      <c r="P14" s="33"/>
      <c r="Q14" s="33"/>
      <c r="R14" s="27">
        <f t="shared" si="8"/>
        <v>0</v>
      </c>
      <c r="S14" s="33"/>
      <c r="T14" s="33"/>
      <c r="U14" s="33"/>
      <c r="V14" s="34">
        <f t="shared" ref="V14" si="9">J14/F14</f>
        <v>0.92</v>
      </c>
      <c r="X14" s="18"/>
      <c r="Y14" s="18"/>
    </row>
    <row r="15" spans="1:27" ht="74.25" customHeight="1">
      <c r="A15" s="24"/>
      <c r="B15" s="41" t="s">
        <v>18</v>
      </c>
      <c r="C15" s="35" t="s">
        <v>263</v>
      </c>
      <c r="D15" s="36" t="s">
        <v>17</v>
      </c>
      <c r="E15" s="35" t="s">
        <v>184</v>
      </c>
      <c r="F15" s="28">
        <f t="shared" si="5"/>
        <v>189.4</v>
      </c>
      <c r="G15" s="33"/>
      <c r="H15" s="33">
        <v>189.4</v>
      </c>
      <c r="I15" s="16"/>
      <c r="J15" s="28">
        <f t="shared" si="6"/>
        <v>0</v>
      </c>
      <c r="K15" s="33"/>
      <c r="L15" s="33"/>
      <c r="M15" s="33"/>
      <c r="N15" s="27">
        <f t="shared" si="7"/>
        <v>189.4</v>
      </c>
      <c r="O15" s="33"/>
      <c r="P15" s="33">
        <v>189.4</v>
      </c>
      <c r="Q15" s="33"/>
      <c r="R15" s="27">
        <f t="shared" si="8"/>
        <v>210.4</v>
      </c>
      <c r="S15" s="33"/>
      <c r="T15" s="33">
        <v>210.4</v>
      </c>
      <c r="U15" s="33"/>
      <c r="V15" s="34">
        <f t="shared" si="4"/>
        <v>0</v>
      </c>
      <c r="X15" s="18"/>
    </row>
    <row r="16" spans="1:27" ht="33">
      <c r="A16" s="11" t="s">
        <v>21</v>
      </c>
      <c r="B16" s="48" t="s">
        <v>22</v>
      </c>
      <c r="C16" s="26" t="s">
        <v>12</v>
      </c>
      <c r="D16" s="26" t="s">
        <v>12</v>
      </c>
      <c r="E16" s="26" t="s">
        <v>12</v>
      </c>
      <c r="F16" s="28">
        <f t="shared" si="0"/>
        <v>247810.8</v>
      </c>
      <c r="G16" s="28">
        <f>SUM(G18:G24)</f>
        <v>129493.1</v>
      </c>
      <c r="H16" s="28">
        <f>SUM(H18:H24)</f>
        <v>102014.39999999999</v>
      </c>
      <c r="I16" s="28">
        <f>SUM(I18:I24)</f>
        <v>16303.3</v>
      </c>
      <c r="J16" s="28">
        <f t="shared" ref="J16" si="10">K16+L16+M16</f>
        <v>1601.6</v>
      </c>
      <c r="K16" s="28">
        <f>SUM(K18:K24)</f>
        <v>281.10000000000002</v>
      </c>
      <c r="L16" s="28">
        <f>SUM(L18:L24)</f>
        <v>0</v>
      </c>
      <c r="M16" s="28">
        <f>SUM(M18:M24)</f>
        <v>1320.5</v>
      </c>
      <c r="N16" s="27">
        <f t="shared" ref="N16" si="11">O16+P16+Q16</f>
        <v>147193.60000000001</v>
      </c>
      <c r="O16" s="28">
        <f>SUM(O18:O24)</f>
        <v>104919.6</v>
      </c>
      <c r="P16" s="28">
        <f>SUM(P18:P24)</f>
        <v>29143.1</v>
      </c>
      <c r="Q16" s="28">
        <f>SUM(Q18:Q24)</f>
        <v>13130.9</v>
      </c>
      <c r="R16" s="27">
        <f t="shared" ref="R16" si="12">S16+T16+U16</f>
        <v>137020.9</v>
      </c>
      <c r="S16" s="28">
        <f>SUM(S18:S24)</f>
        <v>104733.9</v>
      </c>
      <c r="T16" s="28">
        <f>SUM(T18:T24)</f>
        <v>23969.9</v>
      </c>
      <c r="U16" s="28">
        <f>SUM(U18:U24)</f>
        <v>8317.1</v>
      </c>
      <c r="V16" s="38">
        <f t="shared" si="4"/>
        <v>6.0000000000000001E-3</v>
      </c>
    </row>
    <row r="17" spans="1:22" ht="18.75">
      <c r="A17" s="39"/>
      <c r="B17" s="40" t="s">
        <v>15</v>
      </c>
      <c r="C17" s="32"/>
      <c r="D17" s="32"/>
      <c r="E17" s="3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8"/>
    </row>
    <row r="18" spans="1:22" ht="119.25" customHeight="1">
      <c r="A18" s="39"/>
      <c r="B18" s="89" t="s">
        <v>25</v>
      </c>
      <c r="C18" s="35">
        <v>813</v>
      </c>
      <c r="D18" s="36" t="s">
        <v>24</v>
      </c>
      <c r="E18" s="35" t="s">
        <v>170</v>
      </c>
      <c r="F18" s="28">
        <f>G18+H18+I18</f>
        <v>10119</v>
      </c>
      <c r="G18" s="33">
        <v>9000</v>
      </c>
      <c r="H18" s="33"/>
      <c r="I18" s="33">
        <v>1119</v>
      </c>
      <c r="J18" s="27">
        <f t="shared" ref="J18:J25" si="13">K18+L18+M18</f>
        <v>0</v>
      </c>
      <c r="K18" s="33"/>
      <c r="L18" s="33"/>
      <c r="M18" s="33"/>
      <c r="N18" s="27">
        <f t="shared" ref="N18:N25" si="14">O18+P18+Q18</f>
        <v>9479</v>
      </c>
      <c r="O18" s="33">
        <v>9000</v>
      </c>
      <c r="P18" s="33"/>
      <c r="Q18" s="33">
        <v>479</v>
      </c>
      <c r="R18" s="27">
        <f t="shared" ref="R18:R25" si="15">S18+T18+U18</f>
        <v>9419</v>
      </c>
      <c r="S18" s="33">
        <v>9000</v>
      </c>
      <c r="T18" s="33"/>
      <c r="U18" s="95">
        <v>419.01</v>
      </c>
      <c r="V18" s="34">
        <f t="shared" si="4"/>
        <v>0</v>
      </c>
    </row>
    <row r="19" spans="1:22" ht="78.75" customHeight="1">
      <c r="A19" s="39"/>
      <c r="B19" s="41" t="s">
        <v>168</v>
      </c>
      <c r="C19" s="35">
        <v>813</v>
      </c>
      <c r="D19" s="36" t="s">
        <v>24</v>
      </c>
      <c r="E19" s="35" t="s">
        <v>167</v>
      </c>
      <c r="F19" s="28">
        <f t="shared" si="0"/>
        <v>31092.1</v>
      </c>
      <c r="G19" s="33">
        <v>30000</v>
      </c>
      <c r="H19" s="33"/>
      <c r="I19" s="87">
        <v>1092.0899999999999</v>
      </c>
      <c r="J19" s="27">
        <f t="shared" si="13"/>
        <v>0</v>
      </c>
      <c r="K19" s="33"/>
      <c r="L19" s="33"/>
      <c r="M19" s="33"/>
      <c r="N19" s="27">
        <f t="shared" si="14"/>
        <v>10619.7</v>
      </c>
      <c r="O19" s="33">
        <v>10000</v>
      </c>
      <c r="P19" s="33"/>
      <c r="Q19" s="33">
        <v>619.70000000000005</v>
      </c>
      <c r="R19" s="27">
        <f t="shared" si="15"/>
        <v>10258.200000000001</v>
      </c>
      <c r="S19" s="33">
        <v>10000</v>
      </c>
      <c r="T19" s="33"/>
      <c r="U19" s="33">
        <v>258.2</v>
      </c>
      <c r="V19" s="34">
        <f t="shared" si="4"/>
        <v>0</v>
      </c>
    </row>
    <row r="20" spans="1:22" ht="49.5" customHeight="1">
      <c r="A20" s="39"/>
      <c r="B20" s="41" t="s">
        <v>26</v>
      </c>
      <c r="C20" s="35">
        <v>813</v>
      </c>
      <c r="D20" s="36" t="s">
        <v>24</v>
      </c>
      <c r="E20" s="35" t="s">
        <v>169</v>
      </c>
      <c r="F20" s="28">
        <f t="shared" si="0"/>
        <v>95073.600000000006</v>
      </c>
      <c r="G20" s="33">
        <v>82177.2</v>
      </c>
      <c r="H20" s="33"/>
      <c r="I20" s="33">
        <v>12896.4</v>
      </c>
      <c r="J20" s="27">
        <f t="shared" si="13"/>
        <v>1601.6</v>
      </c>
      <c r="K20" s="33">
        <v>281.10000000000002</v>
      </c>
      <c r="L20" s="33"/>
      <c r="M20" s="33">
        <v>1320.5</v>
      </c>
      <c r="N20" s="27">
        <f t="shared" si="14"/>
        <v>93970.4</v>
      </c>
      <c r="O20" s="33">
        <v>82177.2</v>
      </c>
      <c r="P20" s="33"/>
      <c r="Q20" s="33">
        <v>11793.2</v>
      </c>
      <c r="R20" s="27">
        <f t="shared" si="15"/>
        <v>89725.6</v>
      </c>
      <c r="S20" s="33">
        <v>82177.2</v>
      </c>
      <c r="T20" s="33"/>
      <c r="U20" s="33">
        <v>7548.4</v>
      </c>
      <c r="V20" s="34">
        <f t="shared" si="4"/>
        <v>1.7000000000000001E-2</v>
      </c>
    </row>
    <row r="21" spans="1:22" ht="89.25" customHeight="1">
      <c r="A21" s="39"/>
      <c r="B21" s="41" t="s">
        <v>126</v>
      </c>
      <c r="C21" s="35">
        <v>813</v>
      </c>
      <c r="D21" s="36" t="s">
        <v>24</v>
      </c>
      <c r="E21" s="35" t="s">
        <v>127</v>
      </c>
      <c r="F21" s="28">
        <f t="shared" si="0"/>
        <v>8367.7000000000007</v>
      </c>
      <c r="G21" s="33">
        <v>3000</v>
      </c>
      <c r="H21" s="33">
        <v>5137.7</v>
      </c>
      <c r="I21" s="33">
        <v>230</v>
      </c>
      <c r="J21" s="27">
        <f t="shared" si="13"/>
        <v>0</v>
      </c>
      <c r="K21" s="33"/>
      <c r="L21" s="33"/>
      <c r="M21" s="33"/>
      <c r="N21" s="27">
        <f t="shared" si="14"/>
        <v>8376.7000000000007</v>
      </c>
      <c r="O21" s="33">
        <v>3000</v>
      </c>
      <c r="P21" s="33">
        <v>5137.7</v>
      </c>
      <c r="Q21" s="33">
        <v>239</v>
      </c>
      <c r="R21" s="27">
        <f t="shared" si="15"/>
        <v>9061.4</v>
      </c>
      <c r="S21" s="33">
        <v>3000</v>
      </c>
      <c r="T21" s="33">
        <v>5969.9</v>
      </c>
      <c r="U21" s="33">
        <v>91.5</v>
      </c>
      <c r="V21" s="34">
        <f t="shared" si="4"/>
        <v>0</v>
      </c>
    </row>
    <row r="22" spans="1:22" ht="75.75" customHeight="1">
      <c r="A22" s="39"/>
      <c r="B22" s="41" t="s">
        <v>128</v>
      </c>
      <c r="C22" s="35" t="s">
        <v>264</v>
      </c>
      <c r="D22" s="36" t="s">
        <v>19</v>
      </c>
      <c r="E22" s="35" t="s">
        <v>129</v>
      </c>
      <c r="F22" s="28">
        <f t="shared" si="0"/>
        <v>75536</v>
      </c>
      <c r="G22" s="33">
        <v>2253.5</v>
      </c>
      <c r="H22" s="33">
        <v>72862.399999999994</v>
      </c>
      <c r="I22" s="33">
        <v>420.1</v>
      </c>
      <c r="J22" s="27">
        <f t="shared" si="13"/>
        <v>0</v>
      </c>
      <c r="K22" s="33"/>
      <c r="L22" s="33"/>
      <c r="M22" s="33"/>
      <c r="N22" s="27">
        <f t="shared" si="14"/>
        <v>0</v>
      </c>
      <c r="O22" s="33">
        <v>0</v>
      </c>
      <c r="P22" s="33"/>
      <c r="Q22" s="33"/>
      <c r="R22" s="27">
        <f t="shared" si="15"/>
        <v>0</v>
      </c>
      <c r="S22" s="33">
        <v>0</v>
      </c>
      <c r="T22" s="33"/>
      <c r="U22" s="87"/>
      <c r="V22" s="34">
        <f t="shared" si="4"/>
        <v>0</v>
      </c>
    </row>
    <row r="23" spans="1:22" ht="54.75" customHeight="1">
      <c r="A23" s="39"/>
      <c r="B23" s="41" t="s">
        <v>23</v>
      </c>
      <c r="C23" s="35">
        <v>813</v>
      </c>
      <c r="D23" s="36" t="s">
        <v>24</v>
      </c>
      <c r="E23" s="35" t="s">
        <v>130</v>
      </c>
      <c r="F23" s="28">
        <f t="shared" si="0"/>
        <v>9065.7000000000007</v>
      </c>
      <c r="G23" s="33">
        <v>2505.6999999999998</v>
      </c>
      <c r="H23" s="33">
        <v>6014.3</v>
      </c>
      <c r="I23" s="33">
        <v>545.70000000000005</v>
      </c>
      <c r="J23" s="27">
        <f t="shared" si="13"/>
        <v>0</v>
      </c>
      <c r="K23" s="33"/>
      <c r="L23" s="33"/>
      <c r="M23" s="33"/>
      <c r="N23" s="27">
        <f t="shared" si="14"/>
        <v>6191.1</v>
      </c>
      <c r="O23" s="33">
        <v>185.7</v>
      </c>
      <c r="P23" s="33">
        <v>6005.4</v>
      </c>
      <c r="Q23" s="33"/>
      <c r="R23" s="27">
        <f t="shared" si="15"/>
        <v>0</v>
      </c>
      <c r="S23" s="33">
        <v>0</v>
      </c>
      <c r="T23" s="33"/>
      <c r="U23" s="33"/>
      <c r="V23" s="34">
        <f t="shared" si="4"/>
        <v>0</v>
      </c>
    </row>
    <row r="24" spans="1:22" ht="57.75" customHeight="1">
      <c r="A24" s="39"/>
      <c r="B24" s="41" t="s">
        <v>131</v>
      </c>
      <c r="C24" s="35">
        <v>813</v>
      </c>
      <c r="D24" s="36" t="s">
        <v>24</v>
      </c>
      <c r="E24" s="35" t="s">
        <v>132</v>
      </c>
      <c r="F24" s="28">
        <f t="shared" si="0"/>
        <v>18556.7</v>
      </c>
      <c r="G24" s="33">
        <v>556.70000000000005</v>
      </c>
      <c r="H24" s="33">
        <v>18000</v>
      </c>
      <c r="I24" s="33"/>
      <c r="J24" s="27">
        <f t="shared" si="13"/>
        <v>0</v>
      </c>
      <c r="K24" s="33"/>
      <c r="L24" s="33"/>
      <c r="M24" s="33"/>
      <c r="N24" s="27">
        <f t="shared" si="14"/>
        <v>18556.7</v>
      </c>
      <c r="O24" s="33">
        <v>556.70000000000005</v>
      </c>
      <c r="P24" s="33">
        <v>18000</v>
      </c>
      <c r="Q24" s="33"/>
      <c r="R24" s="27">
        <f t="shared" si="15"/>
        <v>18556.7</v>
      </c>
      <c r="S24" s="33">
        <v>556.70000000000005</v>
      </c>
      <c r="T24" s="33">
        <v>18000</v>
      </c>
      <c r="U24" s="33"/>
      <c r="V24" s="34">
        <f t="shared" si="4"/>
        <v>0</v>
      </c>
    </row>
    <row r="25" spans="1:22" ht="42" customHeight="1">
      <c r="A25" s="11" t="s">
        <v>27</v>
      </c>
      <c r="B25" s="48" t="s">
        <v>232</v>
      </c>
      <c r="C25" s="26" t="s">
        <v>12</v>
      </c>
      <c r="D25" s="26" t="s">
        <v>12</v>
      </c>
      <c r="E25" s="26" t="s">
        <v>12</v>
      </c>
      <c r="F25" s="28">
        <f t="shared" si="0"/>
        <v>16787</v>
      </c>
      <c r="G25" s="28">
        <f>SUM(G27:G28)</f>
        <v>503.6</v>
      </c>
      <c r="H25" s="28">
        <f>SUM(H27:H28)</f>
        <v>16283.4</v>
      </c>
      <c r="I25" s="28">
        <f>SUM(I27:I28)</f>
        <v>0</v>
      </c>
      <c r="J25" s="28">
        <f t="shared" si="13"/>
        <v>0</v>
      </c>
      <c r="K25" s="28">
        <f>SUM(K27:K28)</f>
        <v>0</v>
      </c>
      <c r="L25" s="28">
        <f>SUM(L27:L28)</f>
        <v>0</v>
      </c>
      <c r="M25" s="28">
        <f>SUM(M27:M28)</f>
        <v>0</v>
      </c>
      <c r="N25" s="27">
        <f t="shared" si="14"/>
        <v>9202.1</v>
      </c>
      <c r="O25" s="28">
        <f>SUM(O27:O28)</f>
        <v>276.2</v>
      </c>
      <c r="P25" s="28">
        <f>SUM(P27:P28)</f>
        <v>8925.9</v>
      </c>
      <c r="Q25" s="28">
        <f>SUM(Q27:Q28)</f>
        <v>0</v>
      </c>
      <c r="R25" s="27">
        <f t="shared" si="15"/>
        <v>5500.1</v>
      </c>
      <c r="S25" s="28">
        <f>SUM(S27:S28)</f>
        <v>165.1</v>
      </c>
      <c r="T25" s="28">
        <f>SUM(T27:T28)</f>
        <v>5335</v>
      </c>
      <c r="U25" s="28">
        <f>SUM(U27:U28)</f>
        <v>0</v>
      </c>
      <c r="V25" s="29">
        <f t="shared" si="4"/>
        <v>0</v>
      </c>
    </row>
    <row r="26" spans="1:22" ht="18.75">
      <c r="A26" s="24"/>
      <c r="B26" s="40" t="s">
        <v>15</v>
      </c>
      <c r="C26" s="32"/>
      <c r="D26" s="32"/>
      <c r="E26" s="32"/>
      <c r="F26" s="28"/>
      <c r="G26" s="28"/>
      <c r="H26" s="28"/>
      <c r="I26" s="28"/>
      <c r="J26" s="28"/>
      <c r="K26" s="28"/>
      <c r="L26" s="28"/>
      <c r="M26" s="28"/>
      <c r="N26" s="27"/>
      <c r="O26" s="28"/>
      <c r="P26" s="28"/>
      <c r="Q26" s="28"/>
      <c r="R26" s="27"/>
      <c r="S26" s="28"/>
      <c r="T26" s="28"/>
      <c r="U26" s="28"/>
      <c r="V26" s="29"/>
    </row>
    <row r="27" spans="1:22" ht="46.5" customHeight="1">
      <c r="A27" s="24"/>
      <c r="B27" s="90" t="s">
        <v>113</v>
      </c>
      <c r="C27" s="35" t="s">
        <v>265</v>
      </c>
      <c r="D27" s="36" t="s">
        <v>16</v>
      </c>
      <c r="E27" s="35" t="s">
        <v>207</v>
      </c>
      <c r="F27" s="28">
        <f t="shared" si="0"/>
        <v>10000</v>
      </c>
      <c r="G27" s="33">
        <v>300</v>
      </c>
      <c r="H27" s="33">
        <v>9700</v>
      </c>
      <c r="I27" s="53"/>
      <c r="J27" s="28">
        <f t="shared" ref="J27:J29" si="16">K27+L27+M27</f>
        <v>0</v>
      </c>
      <c r="K27" s="33"/>
      <c r="L27" s="33"/>
      <c r="M27" s="33"/>
      <c r="N27" s="27">
        <f t="shared" ref="N27:N29" si="17">O27+P27+Q27</f>
        <v>5500.1</v>
      </c>
      <c r="O27" s="33">
        <v>165.1</v>
      </c>
      <c r="P27" s="33">
        <v>5335</v>
      </c>
      <c r="Q27" s="33"/>
      <c r="R27" s="27">
        <f t="shared" ref="R27:R29" si="18">S27+T27+U27</f>
        <v>5500.1</v>
      </c>
      <c r="S27" s="33">
        <v>165.1</v>
      </c>
      <c r="T27" s="33">
        <v>5335</v>
      </c>
      <c r="U27" s="33"/>
      <c r="V27" s="34">
        <f t="shared" si="4"/>
        <v>0</v>
      </c>
    </row>
    <row r="28" spans="1:22" ht="160.5" customHeight="1">
      <c r="A28" s="24"/>
      <c r="B28" s="89" t="s">
        <v>144</v>
      </c>
      <c r="C28" s="35">
        <v>815</v>
      </c>
      <c r="D28" s="36" t="s">
        <v>48</v>
      </c>
      <c r="E28" s="35" t="s">
        <v>145</v>
      </c>
      <c r="F28" s="28">
        <f t="shared" ref="F28" si="19">G28+H28+I28</f>
        <v>6787</v>
      </c>
      <c r="G28" s="33">
        <v>203.61</v>
      </c>
      <c r="H28" s="33">
        <v>6583.4</v>
      </c>
      <c r="I28" s="33"/>
      <c r="J28" s="28">
        <f t="shared" ref="J28" si="20">K28+L28+M28</f>
        <v>0</v>
      </c>
      <c r="K28" s="33"/>
      <c r="L28" s="33"/>
      <c r="M28" s="33"/>
      <c r="N28" s="27">
        <f t="shared" ref="N28" si="21">O28+P28+Q28</f>
        <v>3702</v>
      </c>
      <c r="O28" s="33">
        <v>111.06</v>
      </c>
      <c r="P28" s="33">
        <v>3590.9</v>
      </c>
      <c r="Q28" s="33"/>
      <c r="R28" s="27">
        <f t="shared" ref="R28" si="22">S28+T28+U28</f>
        <v>0</v>
      </c>
      <c r="S28" s="33">
        <v>0</v>
      </c>
      <c r="T28" s="33">
        <v>0</v>
      </c>
      <c r="U28" s="33"/>
      <c r="V28" s="34">
        <f t="shared" si="4"/>
        <v>0</v>
      </c>
    </row>
    <row r="29" spans="1:22" ht="33">
      <c r="A29" s="11" t="s">
        <v>28</v>
      </c>
      <c r="B29" s="48" t="s">
        <v>29</v>
      </c>
      <c r="C29" s="26" t="s">
        <v>12</v>
      </c>
      <c r="D29" s="26" t="s">
        <v>12</v>
      </c>
      <c r="E29" s="26" t="s">
        <v>12</v>
      </c>
      <c r="F29" s="28">
        <f t="shared" si="0"/>
        <v>2121297.7000000002</v>
      </c>
      <c r="G29" s="28">
        <f>SUM(G31:G33)</f>
        <v>288220.40000000002</v>
      </c>
      <c r="H29" s="28">
        <f>SUM(H31:H33)</f>
        <v>1833077.3</v>
      </c>
      <c r="I29" s="28">
        <f>SUM(I31:I33)</f>
        <v>0</v>
      </c>
      <c r="J29" s="28">
        <f t="shared" si="16"/>
        <v>143223.5</v>
      </c>
      <c r="K29" s="28">
        <f>SUM(K31:K33)</f>
        <v>20664.5</v>
      </c>
      <c r="L29" s="28">
        <f>SUM(L31:L33)</f>
        <v>122559</v>
      </c>
      <c r="M29" s="28">
        <f>SUM(M31:M33)</f>
        <v>0</v>
      </c>
      <c r="N29" s="27">
        <f t="shared" si="17"/>
        <v>2082467.1</v>
      </c>
      <c r="O29" s="28">
        <f>SUM(O31:O33)</f>
        <v>107226</v>
      </c>
      <c r="P29" s="28">
        <f>SUM(P31:P33)</f>
        <v>1975241.1</v>
      </c>
      <c r="Q29" s="28">
        <f>SUM(Q31:Q33)</f>
        <v>0</v>
      </c>
      <c r="R29" s="27">
        <f t="shared" si="18"/>
        <v>2178279.7000000002</v>
      </c>
      <c r="S29" s="28">
        <f>SUM(S31:S33)</f>
        <v>113235</v>
      </c>
      <c r="T29" s="28">
        <f>SUM(T31:T33)</f>
        <v>2065044.7</v>
      </c>
      <c r="U29" s="28">
        <f>SUM(U31:U33)</f>
        <v>0</v>
      </c>
      <c r="V29" s="29">
        <f t="shared" si="4"/>
        <v>6.8000000000000005E-2</v>
      </c>
    </row>
    <row r="30" spans="1:22" ht="18.75">
      <c r="A30" s="24"/>
      <c r="B30" s="40" t="s">
        <v>15</v>
      </c>
      <c r="C30" s="32"/>
      <c r="D30" s="42"/>
      <c r="E30" s="32"/>
      <c r="F30" s="28"/>
      <c r="G30" s="28"/>
      <c r="H30" s="28"/>
      <c r="I30" s="28"/>
      <c r="J30" s="28"/>
      <c r="K30" s="28"/>
      <c r="L30" s="28"/>
      <c r="M30" s="28"/>
      <c r="N30" s="27"/>
      <c r="O30" s="28"/>
      <c r="P30" s="28"/>
      <c r="Q30" s="28"/>
      <c r="R30" s="27"/>
      <c r="S30" s="28"/>
      <c r="T30" s="28"/>
      <c r="U30" s="28"/>
      <c r="V30" s="29"/>
    </row>
    <row r="31" spans="1:22" ht="73.5" customHeight="1">
      <c r="A31" s="24"/>
      <c r="B31" s="41" t="s">
        <v>31</v>
      </c>
      <c r="C31" s="35">
        <v>809</v>
      </c>
      <c r="D31" s="36" t="s">
        <v>20</v>
      </c>
      <c r="E31" s="35" t="s">
        <v>153</v>
      </c>
      <c r="F31" s="28">
        <f>G31+H31+I31</f>
        <v>742371</v>
      </c>
      <c r="G31" s="33">
        <v>96508.2</v>
      </c>
      <c r="H31" s="33">
        <v>645862.80000000005</v>
      </c>
      <c r="I31" s="33"/>
      <c r="J31" s="28">
        <f t="shared" ref="J31:J32" si="23">K31+L31+M31</f>
        <v>36963</v>
      </c>
      <c r="K31" s="33">
        <v>4805.2</v>
      </c>
      <c r="L31" s="33">
        <v>32157.8</v>
      </c>
      <c r="M31" s="33"/>
      <c r="N31" s="27">
        <f t="shared" ref="N31:N32" si="24">O31+P31+Q31</f>
        <v>824815.6</v>
      </c>
      <c r="O31" s="33">
        <v>107226</v>
      </c>
      <c r="P31" s="33">
        <v>717589.6</v>
      </c>
      <c r="Q31" s="33"/>
      <c r="R31" s="27">
        <f t="shared" ref="R31:R32" si="25">S31+T31+U31</f>
        <v>871038.2</v>
      </c>
      <c r="S31" s="33">
        <v>113235</v>
      </c>
      <c r="T31" s="33">
        <v>757803.2</v>
      </c>
      <c r="U31" s="33"/>
      <c r="V31" s="34">
        <f t="shared" si="4"/>
        <v>0.05</v>
      </c>
    </row>
    <row r="32" spans="1:22" ht="48" customHeight="1">
      <c r="A32" s="24"/>
      <c r="B32" s="41" t="s">
        <v>30</v>
      </c>
      <c r="C32" s="35">
        <v>809</v>
      </c>
      <c r="D32" s="36" t="s">
        <v>20</v>
      </c>
      <c r="E32" s="35" t="s">
        <v>154</v>
      </c>
      <c r="F32" s="28">
        <f t="shared" si="0"/>
        <v>1187214.5</v>
      </c>
      <c r="G32" s="33"/>
      <c r="H32" s="33">
        <v>1187214.5</v>
      </c>
      <c r="I32" s="33"/>
      <c r="J32" s="28">
        <f t="shared" si="23"/>
        <v>90401.2</v>
      </c>
      <c r="K32" s="33"/>
      <c r="L32" s="33">
        <v>90401.21</v>
      </c>
      <c r="M32" s="33"/>
      <c r="N32" s="27">
        <f t="shared" si="24"/>
        <v>1257651.5</v>
      </c>
      <c r="O32" s="33"/>
      <c r="P32" s="33">
        <v>1257651.5</v>
      </c>
      <c r="Q32" s="33"/>
      <c r="R32" s="27">
        <f t="shared" si="25"/>
        <v>1307241.5</v>
      </c>
      <c r="S32" s="33"/>
      <c r="T32" s="33">
        <v>1307241.5</v>
      </c>
      <c r="U32" s="33"/>
      <c r="V32" s="34">
        <f t="shared" si="4"/>
        <v>7.5999999999999998E-2</v>
      </c>
    </row>
    <row r="33" spans="1:101" ht="93" customHeight="1">
      <c r="A33" s="24"/>
      <c r="B33" s="41" t="s">
        <v>215</v>
      </c>
      <c r="C33" s="35">
        <v>809</v>
      </c>
      <c r="D33" s="36" t="s">
        <v>20</v>
      </c>
      <c r="E33" s="35" t="s">
        <v>165</v>
      </c>
      <c r="F33" s="28">
        <f t="shared" ref="F33" si="26">G33+H33+I33</f>
        <v>191712.2</v>
      </c>
      <c r="G33" s="33">
        <v>191712.2</v>
      </c>
      <c r="H33" s="33"/>
      <c r="I33" s="33"/>
      <c r="J33" s="27">
        <f t="shared" ref="J33" si="27">K33+L33+M33</f>
        <v>15859.3</v>
      </c>
      <c r="K33" s="33">
        <v>15859.28</v>
      </c>
      <c r="L33" s="33"/>
      <c r="M33" s="33"/>
      <c r="N33" s="27">
        <f t="shared" ref="N33" si="28">O33+P33+Q33</f>
        <v>0</v>
      </c>
      <c r="O33" s="33"/>
      <c r="P33" s="33"/>
      <c r="Q33" s="33"/>
      <c r="R33" s="27">
        <f t="shared" ref="R33" si="29">S33+T33+U33</f>
        <v>0</v>
      </c>
      <c r="S33" s="33"/>
      <c r="T33" s="33"/>
      <c r="U33" s="33"/>
      <c r="V33" s="34">
        <f t="shared" ref="V33" si="30">J33/F33</f>
        <v>8.3000000000000004E-2</v>
      </c>
    </row>
    <row r="34" spans="1:101" ht="24" customHeight="1">
      <c r="A34" s="21" t="s">
        <v>32</v>
      </c>
      <c r="B34" s="43" t="s">
        <v>33</v>
      </c>
      <c r="C34" s="44" t="s">
        <v>12</v>
      </c>
      <c r="D34" s="44" t="s">
        <v>12</v>
      </c>
      <c r="E34" s="44" t="s">
        <v>12</v>
      </c>
      <c r="F34" s="45">
        <f t="shared" si="0"/>
        <v>1639007.1</v>
      </c>
      <c r="G34" s="45">
        <f>G35+G39+G43+G46+G49</f>
        <v>320304.40000000002</v>
      </c>
      <c r="H34" s="45">
        <f t="shared" ref="H34:I34" si="31">H35+H39+H43+H46+H49</f>
        <v>1318702.7</v>
      </c>
      <c r="I34" s="45">
        <f t="shared" si="31"/>
        <v>0</v>
      </c>
      <c r="J34" s="45">
        <f t="shared" ref="J34:J35" si="32">K34+L34+M34</f>
        <v>0</v>
      </c>
      <c r="K34" s="45">
        <f>K35+K39+K43+K46+K49</f>
        <v>0</v>
      </c>
      <c r="L34" s="45">
        <f t="shared" ref="L34:M34" si="33">L35+L39+L43+L46+L49</f>
        <v>0</v>
      </c>
      <c r="M34" s="45">
        <f t="shared" si="33"/>
        <v>0</v>
      </c>
      <c r="N34" s="45">
        <f t="shared" ref="N34:N35" si="34">O34+P34+Q34</f>
        <v>1266859</v>
      </c>
      <c r="O34" s="45">
        <f>O35+O39+O43+O46+O49</f>
        <v>191286.3</v>
      </c>
      <c r="P34" s="45">
        <f>P35+P39+P43+P46+P49</f>
        <v>1075572.7</v>
      </c>
      <c r="Q34" s="45">
        <f>Q35+Q39+Q43+Q46+Q49</f>
        <v>0</v>
      </c>
      <c r="R34" s="45">
        <f t="shared" ref="R34:R35" si="35">S34+T34+U34</f>
        <v>1317986.5</v>
      </c>
      <c r="S34" s="45">
        <f>S35+S39+S43+S46+S49</f>
        <v>163759.4</v>
      </c>
      <c r="T34" s="45">
        <f>T35+T39+T43+T46+T49</f>
        <v>1154227.1000000001</v>
      </c>
      <c r="U34" s="45">
        <f>U35+U39+U43+U46+U49</f>
        <v>0</v>
      </c>
      <c r="V34" s="46">
        <f t="shared" si="4"/>
        <v>0</v>
      </c>
    </row>
    <row r="35" spans="1:101" ht="51.75" customHeight="1">
      <c r="A35" s="24" t="s">
        <v>34</v>
      </c>
      <c r="B35" s="47" t="s">
        <v>35</v>
      </c>
      <c r="C35" s="26" t="s">
        <v>12</v>
      </c>
      <c r="D35" s="26" t="s">
        <v>12</v>
      </c>
      <c r="E35" s="26" t="s">
        <v>12</v>
      </c>
      <c r="F35" s="28">
        <f t="shared" si="0"/>
        <v>366990.3</v>
      </c>
      <c r="G35" s="28">
        <f>SUM(G37:G38)</f>
        <v>266925.09999999998</v>
      </c>
      <c r="H35" s="28">
        <f>SUM(H37:H38)</f>
        <v>100065.2</v>
      </c>
      <c r="I35" s="28">
        <f>SUM(I37:I38)</f>
        <v>0</v>
      </c>
      <c r="J35" s="28">
        <f t="shared" si="32"/>
        <v>0</v>
      </c>
      <c r="K35" s="28">
        <f>SUM(K37:K38)</f>
        <v>0</v>
      </c>
      <c r="L35" s="28">
        <f>SUM(L37:L38)</f>
        <v>0</v>
      </c>
      <c r="M35" s="28">
        <f>SUM(M37:M38)</f>
        <v>0</v>
      </c>
      <c r="N35" s="28">
        <f t="shared" si="34"/>
        <v>226690.3</v>
      </c>
      <c r="O35" s="28">
        <f>SUM(O37:O38)</f>
        <v>139352.6</v>
      </c>
      <c r="P35" s="28">
        <f>SUM(P37:P38)</f>
        <v>87337.7</v>
      </c>
      <c r="Q35" s="28">
        <f>SUM(Q37:Q38)</f>
        <v>0</v>
      </c>
      <c r="R35" s="28">
        <f t="shared" si="35"/>
        <v>226690.3</v>
      </c>
      <c r="S35" s="28">
        <f>SUM(S37:S38)</f>
        <v>121119.4</v>
      </c>
      <c r="T35" s="28">
        <f>SUM(T37:T38)</f>
        <v>105570.9</v>
      </c>
      <c r="U35" s="28">
        <f>SUM(U37:U38)</f>
        <v>0</v>
      </c>
      <c r="V35" s="38">
        <f t="shared" si="4"/>
        <v>0</v>
      </c>
    </row>
    <row r="36" spans="1:101" ht="24" customHeight="1">
      <c r="A36" s="39"/>
      <c r="B36" s="40" t="s">
        <v>15</v>
      </c>
      <c r="C36" s="32"/>
      <c r="D36" s="32"/>
      <c r="E36" s="32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38"/>
    </row>
    <row r="37" spans="1:101" ht="36.75" customHeight="1">
      <c r="A37" s="39"/>
      <c r="B37" s="41" t="s">
        <v>225</v>
      </c>
      <c r="C37" s="35">
        <v>811</v>
      </c>
      <c r="D37" s="36" t="s">
        <v>17</v>
      </c>
      <c r="E37" s="35" t="s">
        <v>119</v>
      </c>
      <c r="F37" s="28">
        <f t="shared" si="0"/>
        <v>198000</v>
      </c>
      <c r="G37" s="33">
        <v>97934.8</v>
      </c>
      <c r="H37" s="33">
        <v>100065.2</v>
      </c>
      <c r="I37" s="33"/>
      <c r="J37" s="28">
        <f t="shared" ref="J37:J39" si="36">K37+L37+M37</f>
        <v>0</v>
      </c>
      <c r="K37" s="33"/>
      <c r="L37" s="33"/>
      <c r="M37" s="33"/>
      <c r="N37" s="28">
        <f t="shared" ref="N37:N39" si="37">O37+P37+Q37</f>
        <v>198000</v>
      </c>
      <c r="O37" s="33">
        <v>110662.3</v>
      </c>
      <c r="P37" s="33">
        <v>87337.7</v>
      </c>
      <c r="Q37" s="33"/>
      <c r="R37" s="28">
        <f t="shared" ref="R37:R39" si="38">S37+T37+U37</f>
        <v>198000</v>
      </c>
      <c r="S37" s="33">
        <v>92429.1</v>
      </c>
      <c r="T37" s="33">
        <v>105570.9</v>
      </c>
      <c r="U37" s="33"/>
      <c r="V37" s="34">
        <f t="shared" si="4"/>
        <v>0</v>
      </c>
    </row>
    <row r="38" spans="1:101" ht="42.75" customHeight="1">
      <c r="A38" s="39"/>
      <c r="B38" s="41" t="s">
        <v>36</v>
      </c>
      <c r="C38" s="35">
        <v>811</v>
      </c>
      <c r="D38" s="36" t="s">
        <v>17</v>
      </c>
      <c r="E38" s="35" t="s">
        <v>166</v>
      </c>
      <c r="F38" s="28">
        <f t="shared" si="0"/>
        <v>168990.3</v>
      </c>
      <c r="G38" s="33">
        <v>168990.3</v>
      </c>
      <c r="H38" s="33"/>
      <c r="I38" s="33"/>
      <c r="J38" s="28">
        <f t="shared" si="36"/>
        <v>0</v>
      </c>
      <c r="K38" s="33"/>
      <c r="L38" s="33"/>
      <c r="M38" s="33"/>
      <c r="N38" s="28">
        <f t="shared" si="37"/>
        <v>28690.3</v>
      </c>
      <c r="O38" s="33">
        <v>28690.3</v>
      </c>
      <c r="P38" s="33"/>
      <c r="Q38" s="33"/>
      <c r="R38" s="28">
        <f t="shared" si="38"/>
        <v>28690.3</v>
      </c>
      <c r="S38" s="33">
        <v>28690.3</v>
      </c>
      <c r="T38" s="33"/>
      <c r="U38" s="33"/>
      <c r="V38" s="34">
        <f t="shared" si="4"/>
        <v>0</v>
      </c>
    </row>
    <row r="39" spans="1:101" ht="33">
      <c r="A39" s="24" t="s">
        <v>37</v>
      </c>
      <c r="B39" s="48" t="s">
        <v>38</v>
      </c>
      <c r="C39" s="26" t="s">
        <v>12</v>
      </c>
      <c r="D39" s="26" t="s">
        <v>12</v>
      </c>
      <c r="E39" s="26" t="s">
        <v>12</v>
      </c>
      <c r="F39" s="28">
        <f t="shared" ref="F39:F88" si="39">G39+H39+I39</f>
        <v>176653.5</v>
      </c>
      <c r="G39" s="28">
        <f>SUM(G41:G42)</f>
        <v>1607.3</v>
      </c>
      <c r="H39" s="28">
        <f>SUM(H41:H42)</f>
        <v>175046.2</v>
      </c>
      <c r="I39" s="28">
        <f>SUM(I41:I42)</f>
        <v>0</v>
      </c>
      <c r="J39" s="28">
        <f t="shared" si="36"/>
        <v>0</v>
      </c>
      <c r="K39" s="28">
        <f>SUM(K41:K42)</f>
        <v>0</v>
      </c>
      <c r="L39" s="28">
        <f>SUM(L41:L42)</f>
        <v>0</v>
      </c>
      <c r="M39" s="28">
        <f>SUM(M41:M42)</f>
        <v>0</v>
      </c>
      <c r="N39" s="28">
        <f t="shared" si="37"/>
        <v>120419.7</v>
      </c>
      <c r="O39" s="28">
        <f>SUM(O41:O42)</f>
        <v>1607.3</v>
      </c>
      <c r="P39" s="28">
        <f>SUM(P41:P42)</f>
        <v>118812.4</v>
      </c>
      <c r="Q39" s="28">
        <f>SUM(Q41:Q42)</f>
        <v>0</v>
      </c>
      <c r="R39" s="28">
        <f t="shared" si="38"/>
        <v>172977.9</v>
      </c>
      <c r="S39" s="28">
        <f>SUM(S41:S42)</f>
        <v>5189.3999999999996</v>
      </c>
      <c r="T39" s="28">
        <f>SUM(T41:T42)</f>
        <v>167788.5</v>
      </c>
      <c r="U39" s="28">
        <f>SUM(U41:U42)</f>
        <v>0</v>
      </c>
      <c r="V39" s="29">
        <f t="shared" ref="V39:V88" si="40">J39/F39</f>
        <v>0</v>
      </c>
    </row>
    <row r="40" spans="1:101" ht="18.75">
      <c r="A40" s="39"/>
      <c r="B40" s="40" t="s">
        <v>15</v>
      </c>
      <c r="C40" s="32"/>
      <c r="D40" s="32"/>
      <c r="E40" s="32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9"/>
    </row>
    <row r="41" spans="1:101" s="55" customFormat="1" ht="47.25" customHeight="1">
      <c r="A41" s="49"/>
      <c r="B41" s="50" t="s">
        <v>39</v>
      </c>
      <c r="C41" s="51">
        <v>811</v>
      </c>
      <c r="D41" s="52" t="s">
        <v>17</v>
      </c>
      <c r="E41" s="51" t="s">
        <v>120</v>
      </c>
      <c r="F41" s="67">
        <f t="shared" si="39"/>
        <v>123078.6</v>
      </c>
      <c r="G41" s="53"/>
      <c r="H41" s="53">
        <v>123078.6</v>
      </c>
      <c r="I41" s="53"/>
      <c r="J41" s="67">
        <f t="shared" ref="J41:J42" si="41">K41+L41+M41</f>
        <v>0</v>
      </c>
      <c r="K41" s="53"/>
      <c r="L41" s="53"/>
      <c r="M41" s="53"/>
      <c r="N41" s="28">
        <f t="shared" ref="N41:N42" si="42">O41+P41+Q41</f>
        <v>66844.800000000003</v>
      </c>
      <c r="O41" s="53"/>
      <c r="P41" s="53">
        <v>66844.800000000003</v>
      </c>
      <c r="Q41" s="53"/>
      <c r="R41" s="28">
        <f t="shared" ref="R41:R42" si="43">S41+T41+U41</f>
        <v>119403</v>
      </c>
      <c r="S41" s="53">
        <v>3582.1</v>
      </c>
      <c r="T41" s="53">
        <v>115820.9</v>
      </c>
      <c r="U41" s="53"/>
      <c r="V41" s="54">
        <f t="shared" si="40"/>
        <v>0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</row>
    <row r="42" spans="1:101" s="55" customFormat="1" ht="75.75" customHeight="1">
      <c r="A42" s="49"/>
      <c r="B42" s="50" t="s">
        <v>122</v>
      </c>
      <c r="C42" s="51">
        <v>811</v>
      </c>
      <c r="D42" s="52" t="s">
        <v>17</v>
      </c>
      <c r="E42" s="51" t="s">
        <v>121</v>
      </c>
      <c r="F42" s="67">
        <f t="shared" si="39"/>
        <v>53574.9</v>
      </c>
      <c r="G42" s="53">
        <v>1607.3</v>
      </c>
      <c r="H42" s="53">
        <v>51967.6</v>
      </c>
      <c r="I42" s="53"/>
      <c r="J42" s="67">
        <f t="shared" si="41"/>
        <v>0</v>
      </c>
      <c r="K42" s="53"/>
      <c r="L42" s="53"/>
      <c r="M42" s="53"/>
      <c r="N42" s="28">
        <f t="shared" si="42"/>
        <v>53574.9</v>
      </c>
      <c r="O42" s="53">
        <v>1607.3</v>
      </c>
      <c r="P42" s="53">
        <v>51967.6</v>
      </c>
      <c r="Q42" s="53"/>
      <c r="R42" s="28">
        <f t="shared" si="43"/>
        <v>53574.9</v>
      </c>
      <c r="S42" s="53">
        <v>1607.3</v>
      </c>
      <c r="T42" s="53">
        <v>51967.6</v>
      </c>
      <c r="U42" s="53"/>
      <c r="V42" s="54">
        <f t="shared" si="40"/>
        <v>0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</row>
    <row r="43" spans="1:101" s="8" customFormat="1" ht="39.75" customHeight="1">
      <c r="A43" s="24" t="s">
        <v>40</v>
      </c>
      <c r="B43" s="47" t="s">
        <v>43</v>
      </c>
      <c r="C43" s="26" t="s">
        <v>12</v>
      </c>
      <c r="D43" s="26" t="s">
        <v>12</v>
      </c>
      <c r="E43" s="26" t="s">
        <v>12</v>
      </c>
      <c r="F43" s="28">
        <f t="shared" si="39"/>
        <v>211277.1</v>
      </c>
      <c r="G43" s="28">
        <f>SUM(G45:G45)</f>
        <v>0</v>
      </c>
      <c r="H43" s="28">
        <f>SUM(H45:H45)</f>
        <v>211277.1</v>
      </c>
      <c r="I43" s="28">
        <f>SUM(I45:I45)</f>
        <v>0</v>
      </c>
      <c r="J43" s="28">
        <f t="shared" ref="J43" si="44">K43+L43+M43</f>
        <v>0</v>
      </c>
      <c r="K43" s="28">
        <f>SUM(K45:K45)</f>
        <v>0</v>
      </c>
      <c r="L43" s="28">
        <f>SUM(L45:L45)</f>
        <v>0</v>
      </c>
      <c r="M43" s="28">
        <f>SUM(M45:M45)</f>
        <v>0</v>
      </c>
      <c r="N43" s="28">
        <f t="shared" ref="N43" si="45">O43+P43+Q43</f>
        <v>54940.6</v>
      </c>
      <c r="O43" s="28">
        <f>SUM(O45:O45)</f>
        <v>0</v>
      </c>
      <c r="P43" s="28">
        <f>SUM(P45:P45)</f>
        <v>54940.6</v>
      </c>
      <c r="Q43" s="28">
        <f>SUM(Q45:Q45)</f>
        <v>0</v>
      </c>
      <c r="R43" s="28">
        <f t="shared" ref="R43" si="46">S43+T43+U43</f>
        <v>64076.800000000003</v>
      </c>
      <c r="S43" s="28">
        <f>SUM(S45:S45)</f>
        <v>1922.3</v>
      </c>
      <c r="T43" s="28">
        <f>SUM(T45:T45)</f>
        <v>62154.5</v>
      </c>
      <c r="U43" s="28">
        <f>SUM(U45:U45)</f>
        <v>0</v>
      </c>
      <c r="V43" s="29">
        <f>J43/F43</f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</row>
    <row r="44" spans="1:101" ht="18.75">
      <c r="A44" s="39"/>
      <c r="B44" s="40" t="s">
        <v>15</v>
      </c>
      <c r="C44" s="32"/>
      <c r="D44" s="32"/>
      <c r="E44" s="32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9"/>
    </row>
    <row r="45" spans="1:101" ht="57" customHeight="1">
      <c r="A45" s="39"/>
      <c r="B45" s="41" t="s">
        <v>123</v>
      </c>
      <c r="C45" s="35" t="s">
        <v>263</v>
      </c>
      <c r="D45" s="36" t="s">
        <v>17</v>
      </c>
      <c r="E45" s="35" t="s">
        <v>124</v>
      </c>
      <c r="F45" s="28">
        <f t="shared" si="39"/>
        <v>211277.1</v>
      </c>
      <c r="G45" s="33">
        <v>0</v>
      </c>
      <c r="H45" s="33">
        <v>211277.1</v>
      </c>
      <c r="I45" s="33"/>
      <c r="J45" s="28">
        <f t="shared" ref="J45:J46" si="47">K45+L45+M45</f>
        <v>0</v>
      </c>
      <c r="K45" s="33"/>
      <c r="L45" s="33"/>
      <c r="M45" s="33"/>
      <c r="N45" s="28">
        <f t="shared" ref="N45:N46" si="48">O45+P45+Q45</f>
        <v>54940.6</v>
      </c>
      <c r="O45" s="33">
        <v>0</v>
      </c>
      <c r="P45" s="33">
        <v>54940.6</v>
      </c>
      <c r="Q45" s="33"/>
      <c r="R45" s="28">
        <f t="shared" ref="R45:R46" si="49">S45+T45+U45</f>
        <v>64076.800000000003</v>
      </c>
      <c r="S45" s="33">
        <v>1922.3</v>
      </c>
      <c r="T45" s="33">
        <v>62154.5</v>
      </c>
      <c r="U45" s="33"/>
      <c r="V45" s="34">
        <f t="shared" si="40"/>
        <v>0</v>
      </c>
    </row>
    <row r="46" spans="1:101" s="8" customFormat="1" ht="72.75" customHeight="1">
      <c r="A46" s="56" t="s">
        <v>41</v>
      </c>
      <c r="B46" s="48" t="s">
        <v>266</v>
      </c>
      <c r="C46" s="26" t="s">
        <v>12</v>
      </c>
      <c r="D46" s="26" t="s">
        <v>12</v>
      </c>
      <c r="E46" s="26" t="s">
        <v>12</v>
      </c>
      <c r="F46" s="28">
        <f t="shared" si="39"/>
        <v>77368.899999999994</v>
      </c>
      <c r="G46" s="28">
        <f>SUM(G48)</f>
        <v>17669.400000000001</v>
      </c>
      <c r="H46" s="28">
        <f t="shared" ref="H46:I46" si="50">SUM(H48)</f>
        <v>59699.5</v>
      </c>
      <c r="I46" s="28">
        <f t="shared" si="50"/>
        <v>0</v>
      </c>
      <c r="J46" s="28">
        <f t="shared" si="47"/>
        <v>0</v>
      </c>
      <c r="K46" s="28"/>
      <c r="L46" s="28"/>
      <c r="M46" s="28">
        <f t="shared" ref="M46" si="51">SUM(M48:M56)</f>
        <v>0</v>
      </c>
      <c r="N46" s="28">
        <f t="shared" si="48"/>
        <v>58091.1</v>
      </c>
      <c r="O46" s="28">
        <f>SUM(O48)</f>
        <v>16223.8</v>
      </c>
      <c r="P46" s="28">
        <f>SUM(P48)</f>
        <v>41867.300000000003</v>
      </c>
      <c r="Q46" s="28">
        <f t="shared" ref="Q46" si="52">SUM(Q48:Q56)</f>
        <v>0</v>
      </c>
      <c r="R46" s="28">
        <f t="shared" si="49"/>
        <v>47524.2</v>
      </c>
      <c r="S46" s="28">
        <f>SUM(S48)</f>
        <v>1425.7</v>
      </c>
      <c r="T46" s="28">
        <f>SUM(T48)</f>
        <v>46098.5</v>
      </c>
      <c r="U46" s="28">
        <f t="shared" ref="U46" si="53">SUM(U48:U56)</f>
        <v>0</v>
      </c>
      <c r="V46" s="29">
        <f t="shared" si="40"/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</row>
    <row r="47" spans="1:101" ht="22.5" customHeight="1">
      <c r="A47" s="14"/>
      <c r="B47" s="40" t="s">
        <v>15</v>
      </c>
      <c r="C47" s="32"/>
      <c r="D47" s="32"/>
      <c r="E47" s="32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9"/>
    </row>
    <row r="48" spans="1:101" ht="72.75" customHeight="1">
      <c r="A48" s="11"/>
      <c r="B48" s="41" t="s">
        <v>42</v>
      </c>
      <c r="C48" s="35" t="s">
        <v>263</v>
      </c>
      <c r="D48" s="36" t="s">
        <v>17</v>
      </c>
      <c r="E48" s="35" t="s">
        <v>125</v>
      </c>
      <c r="F48" s="28">
        <f t="shared" si="39"/>
        <v>77368.899999999994</v>
      </c>
      <c r="G48" s="33">
        <v>17669.400000000001</v>
      </c>
      <c r="H48" s="33">
        <v>59699.5</v>
      </c>
      <c r="I48" s="33"/>
      <c r="J48" s="28">
        <f t="shared" ref="J48:J58" si="54">K48+L48+M48</f>
        <v>0</v>
      </c>
      <c r="K48" s="33"/>
      <c r="L48" s="33"/>
      <c r="M48" s="33"/>
      <c r="N48" s="28">
        <f t="shared" ref="N48:N57" si="55">O48+P48+Q48</f>
        <v>58091.1</v>
      </c>
      <c r="O48" s="33">
        <v>16223.8</v>
      </c>
      <c r="P48" s="33">
        <v>41867.300000000003</v>
      </c>
      <c r="Q48" s="33"/>
      <c r="R48" s="28">
        <f t="shared" ref="R48:R57" si="56">S48+T48+U48</f>
        <v>47524.2</v>
      </c>
      <c r="S48" s="33">
        <v>1425.7</v>
      </c>
      <c r="T48" s="33">
        <v>46098.5</v>
      </c>
      <c r="U48" s="33"/>
      <c r="V48" s="34">
        <f t="shared" si="40"/>
        <v>0</v>
      </c>
    </row>
    <row r="49" spans="1:22" ht="46.5" customHeight="1">
      <c r="A49" s="11" t="s">
        <v>267</v>
      </c>
      <c r="B49" s="48" t="s">
        <v>268</v>
      </c>
      <c r="C49" s="35" t="s">
        <v>12</v>
      </c>
      <c r="D49" s="36" t="s">
        <v>12</v>
      </c>
      <c r="E49" s="35" t="s">
        <v>12</v>
      </c>
      <c r="F49" s="28">
        <f>G49+H49+I49</f>
        <v>806717.3</v>
      </c>
      <c r="G49" s="28">
        <f>SUM(G51:G56)</f>
        <v>34102.6</v>
      </c>
      <c r="H49" s="28">
        <f t="shared" ref="H49:I49" si="57">SUM(H51:H56)</f>
        <v>772614.7</v>
      </c>
      <c r="I49" s="28">
        <f t="shared" si="57"/>
        <v>0</v>
      </c>
      <c r="J49" s="28">
        <f>K49+L49+M49</f>
        <v>0</v>
      </c>
      <c r="K49" s="28">
        <f>SUM(K51:K56)</f>
        <v>0</v>
      </c>
      <c r="L49" s="28">
        <f t="shared" ref="L49:M49" si="58">SUM(L51:L56)</f>
        <v>0</v>
      </c>
      <c r="M49" s="28">
        <f t="shared" si="58"/>
        <v>0</v>
      </c>
      <c r="N49" s="28">
        <f>O49+P49+Q49</f>
        <v>806717.3</v>
      </c>
      <c r="O49" s="28">
        <f>SUM(O51:O56)</f>
        <v>34102.6</v>
      </c>
      <c r="P49" s="28">
        <f t="shared" ref="P49:Q49" si="59">SUM(P51:P56)</f>
        <v>772614.7</v>
      </c>
      <c r="Q49" s="28">
        <f t="shared" si="59"/>
        <v>0</v>
      </c>
      <c r="R49" s="28">
        <f>S49+T49+U49</f>
        <v>806717.3</v>
      </c>
      <c r="S49" s="28">
        <f>SUM(S51:S56)</f>
        <v>34102.6</v>
      </c>
      <c r="T49" s="28">
        <f t="shared" ref="T49:U49" si="60">SUM(T51:T56)</f>
        <v>772614.7</v>
      </c>
      <c r="U49" s="28">
        <f t="shared" si="60"/>
        <v>0</v>
      </c>
      <c r="V49" s="34">
        <f>J48/F48</f>
        <v>0</v>
      </c>
    </row>
    <row r="50" spans="1:22" ht="22.5" customHeight="1">
      <c r="A50" s="11"/>
      <c r="B50" s="40" t="s">
        <v>15</v>
      </c>
      <c r="C50" s="35"/>
      <c r="D50" s="36"/>
      <c r="E50" s="35"/>
      <c r="F50" s="28"/>
      <c r="G50" s="33"/>
      <c r="H50" s="33"/>
      <c r="I50" s="33"/>
      <c r="J50" s="28"/>
      <c r="K50" s="33"/>
      <c r="L50" s="33"/>
      <c r="M50" s="33"/>
      <c r="N50" s="28"/>
      <c r="O50" s="33"/>
      <c r="P50" s="33"/>
      <c r="Q50" s="33"/>
      <c r="R50" s="28"/>
      <c r="S50" s="33"/>
      <c r="T50" s="33"/>
      <c r="U50" s="33"/>
      <c r="V50" s="34"/>
    </row>
    <row r="51" spans="1:22" ht="60" customHeight="1">
      <c r="A51" s="24"/>
      <c r="B51" s="41" t="s">
        <v>274</v>
      </c>
      <c r="C51" s="35" t="s">
        <v>264</v>
      </c>
      <c r="D51" s="35" t="s">
        <v>19</v>
      </c>
      <c r="E51" s="36" t="s">
        <v>269</v>
      </c>
      <c r="F51" s="28">
        <f>G51+H51+I51</f>
        <v>193262.5</v>
      </c>
      <c r="G51" s="33">
        <v>8169.9</v>
      </c>
      <c r="H51" s="33">
        <v>185092.6</v>
      </c>
      <c r="I51" s="33"/>
      <c r="J51" s="28">
        <f t="shared" si="54"/>
        <v>0</v>
      </c>
      <c r="K51" s="33"/>
      <c r="L51" s="33"/>
      <c r="M51" s="33"/>
      <c r="N51" s="28">
        <f t="shared" si="55"/>
        <v>101402</v>
      </c>
      <c r="O51" s="33">
        <v>4286.6000000000004</v>
      </c>
      <c r="P51" s="33">
        <v>97115.4</v>
      </c>
      <c r="Q51" s="33"/>
      <c r="R51" s="28">
        <f t="shared" si="56"/>
        <v>177187.3</v>
      </c>
      <c r="S51" s="33">
        <v>7490.3</v>
      </c>
      <c r="T51" s="33">
        <v>169697</v>
      </c>
      <c r="U51" s="33"/>
      <c r="V51" s="34">
        <f t="shared" si="40"/>
        <v>0</v>
      </c>
    </row>
    <row r="52" spans="1:22" ht="63.75" customHeight="1">
      <c r="A52" s="24"/>
      <c r="B52" s="41" t="s">
        <v>274</v>
      </c>
      <c r="C52" s="35" t="s">
        <v>279</v>
      </c>
      <c r="D52" s="36" t="s">
        <v>147</v>
      </c>
      <c r="E52" s="35" t="s">
        <v>269</v>
      </c>
      <c r="F52" s="28">
        <f t="shared" ref="F52:F56" si="61">G52+H52+I52</f>
        <v>0</v>
      </c>
      <c r="G52" s="33">
        <v>0</v>
      </c>
      <c r="H52" s="33">
        <v>0</v>
      </c>
      <c r="I52" s="33"/>
      <c r="J52" s="28">
        <f t="shared" si="54"/>
        <v>0</v>
      </c>
      <c r="K52" s="33"/>
      <c r="L52" s="33"/>
      <c r="M52" s="33"/>
      <c r="N52" s="28">
        <f t="shared" si="55"/>
        <v>143396.9</v>
      </c>
      <c r="O52" s="33">
        <v>6061.9</v>
      </c>
      <c r="P52" s="33">
        <v>137335</v>
      </c>
      <c r="Q52" s="33"/>
      <c r="R52" s="28">
        <f t="shared" si="56"/>
        <v>0</v>
      </c>
      <c r="S52" s="33">
        <v>0</v>
      </c>
      <c r="T52" s="33">
        <v>0</v>
      </c>
      <c r="U52" s="33"/>
      <c r="V52" s="34"/>
    </row>
    <row r="53" spans="1:22" ht="75" customHeight="1">
      <c r="A53" s="24"/>
      <c r="B53" s="41" t="s">
        <v>275</v>
      </c>
      <c r="C53" s="35" t="s">
        <v>263</v>
      </c>
      <c r="D53" s="36" t="s">
        <v>17</v>
      </c>
      <c r="E53" s="35" t="s">
        <v>270</v>
      </c>
      <c r="F53" s="28">
        <f t="shared" si="61"/>
        <v>26218.9</v>
      </c>
      <c r="G53" s="33">
        <v>1108.4000000000001</v>
      </c>
      <c r="H53" s="33">
        <v>25110.5</v>
      </c>
      <c r="I53" s="33"/>
      <c r="J53" s="28">
        <f t="shared" si="54"/>
        <v>0</v>
      </c>
      <c r="K53" s="33"/>
      <c r="L53" s="33"/>
      <c r="M53" s="33"/>
      <c r="N53" s="28">
        <f t="shared" si="55"/>
        <v>26908.1</v>
      </c>
      <c r="O53" s="33">
        <v>1137.5</v>
      </c>
      <c r="P53" s="33">
        <v>25770.6</v>
      </c>
      <c r="Q53" s="33"/>
      <c r="R53" s="28">
        <f t="shared" si="56"/>
        <v>28509.1</v>
      </c>
      <c r="S53" s="33">
        <v>1205.2</v>
      </c>
      <c r="T53" s="33">
        <v>27303.9</v>
      </c>
      <c r="U53" s="33"/>
      <c r="V53" s="34">
        <f t="shared" si="40"/>
        <v>0</v>
      </c>
    </row>
    <row r="54" spans="1:22" ht="125.25" customHeight="1">
      <c r="A54" s="24"/>
      <c r="B54" s="41" t="s">
        <v>276</v>
      </c>
      <c r="C54" s="35" t="s">
        <v>263</v>
      </c>
      <c r="D54" s="36" t="s">
        <v>17</v>
      </c>
      <c r="E54" s="35" t="s">
        <v>271</v>
      </c>
      <c r="F54" s="28">
        <f t="shared" si="61"/>
        <v>123437.4</v>
      </c>
      <c r="G54" s="33">
        <v>5218.1000000000004</v>
      </c>
      <c r="H54" s="33">
        <v>118219.3</v>
      </c>
      <c r="I54" s="33"/>
      <c r="J54" s="28">
        <f t="shared" si="54"/>
        <v>0</v>
      </c>
      <c r="K54" s="33"/>
      <c r="L54" s="33"/>
      <c r="M54" s="33"/>
      <c r="N54" s="28">
        <f t="shared" si="55"/>
        <v>153197.6</v>
      </c>
      <c r="O54" s="33">
        <v>6476.1</v>
      </c>
      <c r="P54" s="33">
        <v>146721.5</v>
      </c>
      <c r="Q54" s="33"/>
      <c r="R54" s="28">
        <f t="shared" si="56"/>
        <v>0</v>
      </c>
      <c r="S54" s="33">
        <v>0</v>
      </c>
      <c r="T54" s="33">
        <v>0</v>
      </c>
      <c r="U54" s="33"/>
      <c r="V54" s="34">
        <f t="shared" si="40"/>
        <v>0</v>
      </c>
    </row>
    <row r="55" spans="1:22" ht="152.25" customHeight="1">
      <c r="A55" s="24"/>
      <c r="B55" s="41" t="s">
        <v>277</v>
      </c>
      <c r="C55" s="35" t="s">
        <v>263</v>
      </c>
      <c r="D55" s="36" t="s">
        <v>17</v>
      </c>
      <c r="E55" s="35" t="s">
        <v>272</v>
      </c>
      <c r="F55" s="28">
        <f t="shared" si="61"/>
        <v>139297.4</v>
      </c>
      <c r="G55" s="33">
        <v>5888.5</v>
      </c>
      <c r="H55" s="33">
        <v>133408.9</v>
      </c>
      <c r="I55" s="33"/>
      <c r="J55" s="28">
        <f t="shared" si="54"/>
        <v>0</v>
      </c>
      <c r="K55" s="33"/>
      <c r="L55" s="33"/>
      <c r="M55" s="33"/>
      <c r="N55" s="28">
        <f t="shared" si="55"/>
        <v>0</v>
      </c>
      <c r="O55" s="33">
        <v>0</v>
      </c>
      <c r="P55" s="33">
        <v>0</v>
      </c>
      <c r="Q55" s="33"/>
      <c r="R55" s="28">
        <f t="shared" si="56"/>
        <v>0</v>
      </c>
      <c r="S55" s="33">
        <v>0</v>
      </c>
      <c r="T55" s="33">
        <v>0</v>
      </c>
      <c r="U55" s="33"/>
      <c r="V55" s="34">
        <f t="shared" si="40"/>
        <v>0</v>
      </c>
    </row>
    <row r="56" spans="1:22" ht="69" customHeight="1">
      <c r="A56" s="24"/>
      <c r="B56" s="41" t="s">
        <v>278</v>
      </c>
      <c r="C56" s="35" t="s">
        <v>264</v>
      </c>
      <c r="D56" s="36" t="s">
        <v>19</v>
      </c>
      <c r="E56" s="35" t="s">
        <v>273</v>
      </c>
      <c r="F56" s="28">
        <f t="shared" si="61"/>
        <v>324501.09999999998</v>
      </c>
      <c r="G56" s="33">
        <v>13717.7</v>
      </c>
      <c r="H56" s="33">
        <v>310783.40000000002</v>
      </c>
      <c r="I56" s="33"/>
      <c r="J56" s="28">
        <f t="shared" si="54"/>
        <v>0</v>
      </c>
      <c r="K56" s="33"/>
      <c r="L56" s="33"/>
      <c r="M56" s="33"/>
      <c r="N56" s="28">
        <f t="shared" si="55"/>
        <v>381812.7</v>
      </c>
      <c r="O56" s="33">
        <v>16140.5</v>
      </c>
      <c r="P56" s="33">
        <v>365672.2</v>
      </c>
      <c r="Q56" s="33"/>
      <c r="R56" s="28">
        <f t="shared" si="56"/>
        <v>601020.9</v>
      </c>
      <c r="S56" s="33">
        <v>25407.1</v>
      </c>
      <c r="T56" s="33">
        <v>575613.80000000005</v>
      </c>
      <c r="U56" s="33"/>
      <c r="V56" s="34">
        <f t="shared" si="40"/>
        <v>0</v>
      </c>
    </row>
    <row r="57" spans="1:22" ht="24" customHeight="1">
      <c r="A57" s="19" t="s">
        <v>44</v>
      </c>
      <c r="B57" s="20" t="s">
        <v>45</v>
      </c>
      <c r="C57" s="44" t="s">
        <v>12</v>
      </c>
      <c r="D57" s="44" t="s">
        <v>12</v>
      </c>
      <c r="E57" s="44" t="s">
        <v>12</v>
      </c>
      <c r="F57" s="45">
        <f t="shared" si="39"/>
        <v>1828130.9</v>
      </c>
      <c r="G57" s="45">
        <f>G58+G71+G78+G86</f>
        <v>812620.4</v>
      </c>
      <c r="H57" s="45">
        <f>H58+H71+H78+H86</f>
        <v>1011645.1</v>
      </c>
      <c r="I57" s="45">
        <f>I58+I71+I78+I86</f>
        <v>3865.4</v>
      </c>
      <c r="J57" s="45">
        <f t="shared" si="54"/>
        <v>0</v>
      </c>
      <c r="K57" s="45">
        <f>K58+K71+K78+K86</f>
        <v>0</v>
      </c>
      <c r="L57" s="45">
        <f>L58+L71+L78+L86</f>
        <v>0</v>
      </c>
      <c r="M57" s="45">
        <f>M58+M71+M78+M86</f>
        <v>0</v>
      </c>
      <c r="N57" s="45">
        <f t="shared" si="55"/>
        <v>734656.9</v>
      </c>
      <c r="O57" s="45">
        <f>O58+O71+O78+O86</f>
        <v>313571.59999999998</v>
      </c>
      <c r="P57" s="45">
        <f>P58+P71+P78+P86</f>
        <v>421085.3</v>
      </c>
      <c r="Q57" s="45">
        <f>Q58+Q71+Q78+Q86</f>
        <v>0</v>
      </c>
      <c r="R57" s="45">
        <f t="shared" si="56"/>
        <v>235809.6</v>
      </c>
      <c r="S57" s="45">
        <f>S58+S71+S78+S86</f>
        <v>89527.9</v>
      </c>
      <c r="T57" s="45">
        <f>T58+T71+T78+T86</f>
        <v>146281.70000000001</v>
      </c>
      <c r="U57" s="45">
        <f>U58+U71+U78+U86</f>
        <v>0</v>
      </c>
      <c r="V57" s="46">
        <f t="shared" si="40"/>
        <v>0</v>
      </c>
    </row>
    <row r="58" spans="1:22" ht="42.75" customHeight="1">
      <c r="A58" s="11" t="s">
        <v>46</v>
      </c>
      <c r="B58" s="48" t="s">
        <v>47</v>
      </c>
      <c r="C58" s="58" t="s">
        <v>12</v>
      </c>
      <c r="D58" s="58" t="s">
        <v>12</v>
      </c>
      <c r="E58" s="62" t="s">
        <v>12</v>
      </c>
      <c r="F58" s="28">
        <f t="shared" si="39"/>
        <v>1603322.4</v>
      </c>
      <c r="G58" s="28">
        <f>SUM(G60:G70)</f>
        <v>765842.2</v>
      </c>
      <c r="H58" s="28">
        <f>SUM(H60:H70)</f>
        <v>833623.6</v>
      </c>
      <c r="I58" s="28">
        <f>SUM(I60:I70)</f>
        <v>3856.6</v>
      </c>
      <c r="J58" s="28">
        <f t="shared" si="54"/>
        <v>0</v>
      </c>
      <c r="K58" s="28">
        <f>SUM(K60:K70)</f>
        <v>0</v>
      </c>
      <c r="L58" s="28">
        <f>SUM(L60:L70)</f>
        <v>0</v>
      </c>
      <c r="M58" s="28">
        <f>SUM(M60:M70)</f>
        <v>0</v>
      </c>
      <c r="N58" s="27">
        <f>O58+P58+Q58</f>
        <v>200349.4</v>
      </c>
      <c r="O58" s="28">
        <f>SUM(O60:O70)</f>
        <v>111648.7</v>
      </c>
      <c r="P58" s="28">
        <f t="shared" ref="P58" si="62">SUM(P60:P70)</f>
        <v>88700.7</v>
      </c>
      <c r="Q58" s="28">
        <f>SUM(Q60:Q70)</f>
        <v>0</v>
      </c>
      <c r="R58" s="28">
        <f t="shared" ref="R58" si="63">SUM(R60:R70)</f>
        <v>149144</v>
      </c>
      <c r="S58" s="28">
        <f>SUM(S60:S70)</f>
        <v>57162.2</v>
      </c>
      <c r="T58" s="28">
        <f>SUM(T60:T70)</f>
        <v>91981.8</v>
      </c>
      <c r="U58" s="28">
        <f>SUM(U60:U70)</f>
        <v>0</v>
      </c>
      <c r="V58" s="38">
        <f t="shared" si="40"/>
        <v>0</v>
      </c>
    </row>
    <row r="59" spans="1:22" ht="18.75">
      <c r="A59" s="39"/>
      <c r="B59" s="40" t="s">
        <v>15</v>
      </c>
      <c r="C59" s="32"/>
      <c r="D59" s="32"/>
      <c r="E59" s="32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38"/>
    </row>
    <row r="60" spans="1:22" ht="61.5" customHeight="1">
      <c r="A60" s="39"/>
      <c r="B60" s="41" t="s">
        <v>280</v>
      </c>
      <c r="C60" s="35" t="s">
        <v>286</v>
      </c>
      <c r="D60" s="36" t="s">
        <v>48</v>
      </c>
      <c r="E60" s="59" t="s">
        <v>287</v>
      </c>
      <c r="F60" s="28">
        <f t="shared" si="39"/>
        <v>59090.9</v>
      </c>
      <c r="G60" s="33">
        <v>59090.9</v>
      </c>
      <c r="H60" s="33"/>
      <c r="I60" s="33"/>
      <c r="J60" s="28">
        <f t="shared" ref="J60:J71" si="64">K60+L60+M60</f>
        <v>0</v>
      </c>
      <c r="K60" s="33"/>
      <c r="L60" s="33"/>
      <c r="M60" s="33"/>
      <c r="N60" s="27">
        <f t="shared" ref="N60:N71" si="65">O60+P60+Q60</f>
        <v>0</v>
      </c>
      <c r="O60" s="33">
        <v>0</v>
      </c>
      <c r="P60" s="33"/>
      <c r="Q60" s="33"/>
      <c r="R60" s="27">
        <f t="shared" ref="R60:R71" si="66">S60+T60+U60</f>
        <v>0</v>
      </c>
      <c r="S60" s="33">
        <v>0</v>
      </c>
      <c r="T60" s="33"/>
      <c r="U60" s="33"/>
      <c r="V60" s="34">
        <f t="shared" si="40"/>
        <v>0</v>
      </c>
    </row>
    <row r="61" spans="1:22" ht="66" customHeight="1">
      <c r="A61" s="39"/>
      <c r="B61" s="41" t="s">
        <v>256</v>
      </c>
      <c r="C61" s="35" t="s">
        <v>286</v>
      </c>
      <c r="D61" s="36" t="s">
        <v>48</v>
      </c>
      <c r="E61" s="59" t="s">
        <v>254</v>
      </c>
      <c r="F61" s="27">
        <f t="shared" si="39"/>
        <v>97078.8</v>
      </c>
      <c r="G61" s="33">
        <v>97078.8</v>
      </c>
      <c r="H61" s="33"/>
      <c r="I61" s="33"/>
      <c r="J61" s="27">
        <f t="shared" si="64"/>
        <v>0</v>
      </c>
      <c r="K61" s="33"/>
      <c r="L61" s="33"/>
      <c r="M61" s="33"/>
      <c r="N61" s="27">
        <f t="shared" si="65"/>
        <v>0</v>
      </c>
      <c r="O61" s="33">
        <v>0</v>
      </c>
      <c r="P61" s="33"/>
      <c r="Q61" s="33"/>
      <c r="R61" s="27">
        <f t="shared" si="66"/>
        <v>0</v>
      </c>
      <c r="S61" s="33">
        <v>0</v>
      </c>
      <c r="T61" s="33"/>
      <c r="U61" s="33"/>
      <c r="V61" s="34">
        <f t="shared" si="40"/>
        <v>0</v>
      </c>
    </row>
    <row r="62" spans="1:22" ht="70.5" customHeight="1">
      <c r="A62" s="39"/>
      <c r="B62" s="41" t="s">
        <v>226</v>
      </c>
      <c r="C62" s="35" t="s">
        <v>286</v>
      </c>
      <c r="D62" s="36" t="s">
        <v>48</v>
      </c>
      <c r="E62" s="59" t="s">
        <v>133</v>
      </c>
      <c r="F62" s="27">
        <f t="shared" si="39"/>
        <v>43468.800000000003</v>
      </c>
      <c r="G62" s="33">
        <v>5426.66</v>
      </c>
      <c r="H62" s="33">
        <v>38042.1</v>
      </c>
      <c r="I62" s="33"/>
      <c r="J62" s="27">
        <f t="shared" si="64"/>
        <v>0</v>
      </c>
      <c r="K62" s="33"/>
      <c r="L62" s="33"/>
      <c r="M62" s="33"/>
      <c r="N62" s="27">
        <f t="shared" si="65"/>
        <v>41948.7</v>
      </c>
      <c r="O62" s="33">
        <v>5433.9</v>
      </c>
      <c r="P62" s="33">
        <v>36514.800000000003</v>
      </c>
      <c r="Q62" s="33"/>
      <c r="R62" s="27">
        <f t="shared" si="66"/>
        <v>35804.6</v>
      </c>
      <c r="S62" s="33">
        <v>5249.6</v>
      </c>
      <c r="T62" s="33">
        <v>30555</v>
      </c>
      <c r="U62" s="33"/>
      <c r="V62" s="34">
        <f t="shared" si="40"/>
        <v>0</v>
      </c>
    </row>
    <row r="63" spans="1:22" ht="65.25" customHeight="1">
      <c r="A63" s="39"/>
      <c r="B63" s="41" t="s">
        <v>281</v>
      </c>
      <c r="C63" s="35" t="s">
        <v>286</v>
      </c>
      <c r="D63" s="36" t="s">
        <v>48</v>
      </c>
      <c r="E63" s="59" t="s">
        <v>288</v>
      </c>
      <c r="F63" s="27">
        <f t="shared" ref="F63:F64" si="67">G63+H63+I63</f>
        <v>0</v>
      </c>
      <c r="G63" s="33">
        <v>0</v>
      </c>
      <c r="H63" s="33">
        <v>0</v>
      </c>
      <c r="I63" s="33"/>
      <c r="J63" s="27">
        <f t="shared" ref="J63:J64" si="68">K63+L63+M63</f>
        <v>0</v>
      </c>
      <c r="K63" s="33"/>
      <c r="L63" s="33"/>
      <c r="M63" s="33"/>
      <c r="N63" s="27">
        <f t="shared" ref="N63:N64" si="69">O63+P63+Q63</f>
        <v>0</v>
      </c>
      <c r="O63" s="33">
        <v>0</v>
      </c>
      <c r="P63" s="33">
        <v>0</v>
      </c>
      <c r="Q63" s="33"/>
      <c r="R63" s="27">
        <f t="shared" ref="R63:R64" si="70">S63+T63+U63</f>
        <v>63326.6</v>
      </c>
      <c r="S63" s="33">
        <v>1899.8</v>
      </c>
      <c r="T63" s="33">
        <v>61426.8</v>
      </c>
      <c r="U63" s="33"/>
      <c r="V63" s="34" t="e">
        <f t="shared" ref="V63:V64" si="71">J63/F63</f>
        <v>#DIV/0!</v>
      </c>
    </row>
    <row r="64" spans="1:22" ht="60.75" customHeight="1">
      <c r="A64" s="39"/>
      <c r="B64" s="41" t="s">
        <v>134</v>
      </c>
      <c r="C64" s="35" t="s">
        <v>286</v>
      </c>
      <c r="D64" s="36" t="s">
        <v>48</v>
      </c>
      <c r="E64" s="59" t="s">
        <v>135</v>
      </c>
      <c r="F64" s="27">
        <f t="shared" si="67"/>
        <v>15899.6</v>
      </c>
      <c r="G64" s="33">
        <v>476.99</v>
      </c>
      <c r="H64" s="33">
        <v>15422.6</v>
      </c>
      <c r="I64" s="33"/>
      <c r="J64" s="27">
        <f t="shared" si="68"/>
        <v>0</v>
      </c>
      <c r="K64" s="33"/>
      <c r="L64" s="33"/>
      <c r="M64" s="33"/>
      <c r="N64" s="27">
        <f t="shared" si="69"/>
        <v>32216.799999999999</v>
      </c>
      <c r="O64" s="33">
        <v>10548</v>
      </c>
      <c r="P64" s="33">
        <v>21668.799999999999</v>
      </c>
      <c r="Q64" s="33"/>
      <c r="R64" s="27">
        <f t="shared" si="70"/>
        <v>0</v>
      </c>
      <c r="S64" s="33">
        <v>0</v>
      </c>
      <c r="T64" s="33"/>
      <c r="U64" s="33"/>
      <c r="V64" s="34">
        <f t="shared" si="71"/>
        <v>0</v>
      </c>
    </row>
    <row r="65" spans="1:22" ht="77.25" customHeight="1">
      <c r="A65" s="39"/>
      <c r="B65" s="41" t="s">
        <v>238</v>
      </c>
      <c r="C65" s="35" t="s">
        <v>264</v>
      </c>
      <c r="D65" s="36" t="s">
        <v>19</v>
      </c>
      <c r="E65" s="59" t="s">
        <v>239</v>
      </c>
      <c r="F65" s="27">
        <f t="shared" si="39"/>
        <v>216599.3</v>
      </c>
      <c r="G65" s="33">
        <v>213549.3</v>
      </c>
      <c r="H65" s="33"/>
      <c r="I65" s="33">
        <v>3050</v>
      </c>
      <c r="J65" s="27">
        <f t="shared" si="64"/>
        <v>0</v>
      </c>
      <c r="K65" s="33"/>
      <c r="L65" s="33"/>
      <c r="M65" s="33"/>
      <c r="N65" s="27">
        <f t="shared" si="65"/>
        <v>0</v>
      </c>
      <c r="O65" s="33">
        <v>0</v>
      </c>
      <c r="P65" s="33"/>
      <c r="Q65" s="33"/>
      <c r="R65" s="27">
        <f t="shared" si="66"/>
        <v>0</v>
      </c>
      <c r="S65" s="33">
        <v>0</v>
      </c>
      <c r="T65" s="33"/>
      <c r="U65" s="33"/>
      <c r="V65" s="34">
        <f>J65/F65</f>
        <v>0</v>
      </c>
    </row>
    <row r="66" spans="1:22" ht="60.75" customHeight="1">
      <c r="A66" s="39"/>
      <c r="B66" s="41" t="s">
        <v>257</v>
      </c>
      <c r="C66" s="35" t="s">
        <v>264</v>
      </c>
      <c r="D66" s="36" t="s">
        <v>19</v>
      </c>
      <c r="E66" s="59" t="s">
        <v>255</v>
      </c>
      <c r="F66" s="27">
        <f t="shared" si="39"/>
        <v>493148.8</v>
      </c>
      <c r="G66" s="33">
        <v>14779.7</v>
      </c>
      <c r="H66" s="33">
        <v>477876</v>
      </c>
      <c r="I66" s="33">
        <v>493.1</v>
      </c>
      <c r="J66" s="27">
        <f t="shared" si="64"/>
        <v>0</v>
      </c>
      <c r="K66" s="33"/>
      <c r="L66" s="33"/>
      <c r="M66" s="33"/>
      <c r="N66" s="27">
        <f t="shared" si="65"/>
        <v>0</v>
      </c>
      <c r="O66" s="33">
        <v>0</v>
      </c>
      <c r="P66" s="33"/>
      <c r="Q66" s="33"/>
      <c r="R66" s="27">
        <f t="shared" si="66"/>
        <v>0</v>
      </c>
      <c r="S66" s="33">
        <v>0</v>
      </c>
      <c r="T66" s="33"/>
      <c r="U66" s="33"/>
      <c r="V66" s="34">
        <f>J66/F66</f>
        <v>0</v>
      </c>
    </row>
    <row r="67" spans="1:22" ht="69.75" customHeight="1">
      <c r="A67" s="39"/>
      <c r="B67" s="41" t="s">
        <v>282</v>
      </c>
      <c r="C67" s="35" t="s">
        <v>264</v>
      </c>
      <c r="D67" s="36" t="s">
        <v>19</v>
      </c>
      <c r="E67" s="59" t="s">
        <v>289</v>
      </c>
      <c r="F67" s="27">
        <f t="shared" si="39"/>
        <v>306886.90000000002</v>
      </c>
      <c r="G67" s="33">
        <v>306886.90000000002</v>
      </c>
      <c r="H67" s="33"/>
      <c r="I67" s="33">
        <v>0</v>
      </c>
      <c r="J67" s="27">
        <f t="shared" si="64"/>
        <v>0</v>
      </c>
      <c r="K67" s="33"/>
      <c r="L67" s="33"/>
      <c r="M67" s="33"/>
      <c r="N67" s="27">
        <f t="shared" si="65"/>
        <v>0</v>
      </c>
      <c r="O67" s="33">
        <v>0</v>
      </c>
      <c r="P67" s="33"/>
      <c r="Q67" s="33"/>
      <c r="R67" s="27">
        <f t="shared" si="66"/>
        <v>0</v>
      </c>
      <c r="S67" s="33">
        <v>0</v>
      </c>
      <c r="T67" s="33"/>
      <c r="U67" s="33"/>
      <c r="V67" s="34">
        <f t="shared" si="40"/>
        <v>0</v>
      </c>
    </row>
    <row r="68" spans="1:22" ht="39.75" customHeight="1">
      <c r="A68" s="39"/>
      <c r="B68" s="41" t="s">
        <v>283</v>
      </c>
      <c r="C68" s="35" t="s">
        <v>264</v>
      </c>
      <c r="D68" s="36" t="s">
        <v>19</v>
      </c>
      <c r="E68" s="59" t="s">
        <v>136</v>
      </c>
      <c r="F68" s="27">
        <f t="shared" ref="F68" si="72">G68+H68+I68</f>
        <v>347765.1</v>
      </c>
      <c r="G68" s="33">
        <v>45168.7</v>
      </c>
      <c r="H68" s="33">
        <v>302282.90000000002</v>
      </c>
      <c r="I68" s="33">
        <v>313.5</v>
      </c>
      <c r="J68" s="27">
        <f t="shared" ref="J68" si="73">K68+L68+M68</f>
        <v>0</v>
      </c>
      <c r="K68" s="33"/>
      <c r="L68" s="33"/>
      <c r="M68" s="33"/>
      <c r="N68" s="27">
        <f t="shared" ref="N68" si="74">O68+P68+Q68</f>
        <v>35077.1</v>
      </c>
      <c r="O68" s="33">
        <v>4560</v>
      </c>
      <c r="P68" s="33">
        <v>30517.1</v>
      </c>
      <c r="Q68" s="33"/>
      <c r="R68" s="27">
        <f t="shared" ref="R68" si="75">S68+T68+U68</f>
        <v>0</v>
      </c>
      <c r="S68" s="33">
        <v>0</v>
      </c>
      <c r="T68" s="33">
        <v>0</v>
      </c>
      <c r="U68" s="33"/>
      <c r="V68" s="34">
        <f t="shared" ref="V68" si="76">J68/F68</f>
        <v>0</v>
      </c>
    </row>
    <row r="69" spans="1:22" ht="58.5" customHeight="1">
      <c r="A69" s="39"/>
      <c r="B69" s="41" t="s">
        <v>284</v>
      </c>
      <c r="C69" s="35" t="s">
        <v>286</v>
      </c>
      <c r="D69" s="36" t="s">
        <v>48</v>
      </c>
      <c r="E69" s="59" t="s">
        <v>290</v>
      </c>
      <c r="F69" s="27">
        <f t="shared" ref="F69" si="77">G69+H69+I69</f>
        <v>22384.2</v>
      </c>
      <c r="G69" s="33">
        <v>22384.2</v>
      </c>
      <c r="H69" s="33"/>
      <c r="I69" s="33"/>
      <c r="J69" s="27">
        <f t="shared" ref="J69" si="78">K69+L69+M69</f>
        <v>0</v>
      </c>
      <c r="K69" s="33"/>
      <c r="L69" s="33"/>
      <c r="M69" s="33"/>
      <c r="N69" s="27">
        <f t="shared" ref="N69" si="79">O69+P69+Q69</f>
        <v>91106.8</v>
      </c>
      <c r="O69" s="33">
        <v>91106.8</v>
      </c>
      <c r="P69" s="33"/>
      <c r="Q69" s="33"/>
      <c r="R69" s="27">
        <f t="shared" ref="R69" si="80">S69+T69+U69</f>
        <v>50012.800000000003</v>
      </c>
      <c r="S69" s="33">
        <v>50012.800000000003</v>
      </c>
      <c r="T69" s="33"/>
      <c r="U69" s="33"/>
      <c r="V69" s="34">
        <f t="shared" ref="V69" si="81">J69/F69</f>
        <v>0</v>
      </c>
    </row>
    <row r="70" spans="1:22" ht="108.75" customHeight="1">
      <c r="A70" s="39"/>
      <c r="B70" s="41" t="s">
        <v>285</v>
      </c>
      <c r="C70" s="35" t="s">
        <v>286</v>
      </c>
      <c r="D70" s="36" t="s">
        <v>48</v>
      </c>
      <c r="E70" s="59" t="s">
        <v>291</v>
      </c>
      <c r="F70" s="28">
        <f t="shared" ref="F70" si="82">G70+H70+I70</f>
        <v>1000</v>
      </c>
      <c r="G70" s="33">
        <v>1000</v>
      </c>
      <c r="H70" s="33"/>
      <c r="I70" s="33"/>
      <c r="J70" s="28">
        <f t="shared" ref="J70" si="83">K70+L70+M70</f>
        <v>0</v>
      </c>
      <c r="K70" s="33"/>
      <c r="L70" s="33"/>
      <c r="M70" s="33"/>
      <c r="N70" s="27">
        <f t="shared" ref="N70" si="84">O70+P70+Q70</f>
        <v>0</v>
      </c>
      <c r="O70" s="33">
        <v>0</v>
      </c>
      <c r="P70" s="33"/>
      <c r="Q70" s="33"/>
      <c r="R70" s="27">
        <f t="shared" ref="R70" si="85">S70+T70+U70</f>
        <v>0</v>
      </c>
      <c r="S70" s="33">
        <v>0</v>
      </c>
      <c r="T70" s="33"/>
      <c r="U70" s="33"/>
      <c r="V70" s="34">
        <f t="shared" ref="V70" si="86">J70/F70</f>
        <v>0</v>
      </c>
    </row>
    <row r="71" spans="1:22" ht="34.5" customHeight="1">
      <c r="A71" s="24" t="s">
        <v>49</v>
      </c>
      <c r="B71" s="25" t="s">
        <v>55</v>
      </c>
      <c r="C71" s="26" t="s">
        <v>12</v>
      </c>
      <c r="D71" s="26" t="s">
        <v>12</v>
      </c>
      <c r="E71" s="26" t="s">
        <v>12</v>
      </c>
      <c r="F71" s="28">
        <f t="shared" si="39"/>
        <v>16110.5</v>
      </c>
      <c r="G71" s="28">
        <f>SUM(G73:G77)</f>
        <v>7584.4</v>
      </c>
      <c r="H71" s="28">
        <f>SUM(H73:H77)</f>
        <v>8517.2999999999993</v>
      </c>
      <c r="I71" s="28">
        <f>SUM(I73:I77)</f>
        <v>8.8000000000000007</v>
      </c>
      <c r="J71" s="28">
        <f t="shared" si="64"/>
        <v>0</v>
      </c>
      <c r="K71" s="28">
        <f>SUM(K73:K77)</f>
        <v>0</v>
      </c>
      <c r="L71" s="28">
        <f>SUM(L73:L77)</f>
        <v>0</v>
      </c>
      <c r="M71" s="28">
        <f>SUM(M73:M77)</f>
        <v>0</v>
      </c>
      <c r="N71" s="27">
        <f t="shared" si="65"/>
        <v>350372</v>
      </c>
      <c r="O71" s="28">
        <f>SUM(O73:O77)</f>
        <v>150785.60000000001</v>
      </c>
      <c r="P71" s="28">
        <f>SUM(P73:P77)</f>
        <v>199586.4</v>
      </c>
      <c r="Q71" s="28">
        <f>SUM(Q73:Q77)</f>
        <v>0</v>
      </c>
      <c r="R71" s="27">
        <f t="shared" si="66"/>
        <v>16746.5</v>
      </c>
      <c r="S71" s="28">
        <f>SUM(S73:S77)</f>
        <v>502.4</v>
      </c>
      <c r="T71" s="28">
        <f>SUM(T73:T77)</f>
        <v>16244.1</v>
      </c>
      <c r="U71" s="28">
        <f>SUM(U73:U77)</f>
        <v>0</v>
      </c>
      <c r="V71" s="29">
        <f t="shared" si="40"/>
        <v>0</v>
      </c>
    </row>
    <row r="72" spans="1:22" ht="18.75">
      <c r="A72" s="39"/>
      <c r="B72" s="40" t="s">
        <v>15</v>
      </c>
      <c r="C72" s="32"/>
      <c r="D72" s="32"/>
      <c r="E72" s="32"/>
      <c r="F72" s="28"/>
      <c r="G72" s="28"/>
      <c r="H72" s="28"/>
      <c r="I72" s="28"/>
      <c r="J72" s="28"/>
      <c r="K72" s="28"/>
      <c r="L72" s="28"/>
      <c r="M72" s="28"/>
      <c r="N72" s="27"/>
      <c r="O72" s="28"/>
      <c r="P72" s="28"/>
      <c r="Q72" s="28"/>
      <c r="R72" s="27"/>
      <c r="S72" s="28"/>
      <c r="T72" s="28"/>
      <c r="U72" s="28"/>
      <c r="V72" s="29"/>
    </row>
    <row r="73" spans="1:22" ht="55.5" customHeight="1">
      <c r="A73" s="39"/>
      <c r="B73" s="41" t="s">
        <v>137</v>
      </c>
      <c r="C73" s="35" t="s">
        <v>264</v>
      </c>
      <c r="D73" s="36" t="s">
        <v>19</v>
      </c>
      <c r="E73" s="59" t="s">
        <v>138</v>
      </c>
      <c r="F73" s="28">
        <f t="shared" si="39"/>
        <v>8789.5</v>
      </c>
      <c r="G73" s="33">
        <v>263.39999999999998</v>
      </c>
      <c r="H73" s="33">
        <v>8517.2999999999993</v>
      </c>
      <c r="I73" s="33">
        <v>8.8000000000000007</v>
      </c>
      <c r="J73" s="28">
        <f t="shared" ref="J73:J78" si="87">K73+L73+M73</f>
        <v>0</v>
      </c>
      <c r="K73" s="33"/>
      <c r="L73" s="33"/>
      <c r="M73" s="33"/>
      <c r="N73" s="27">
        <f t="shared" ref="N73:N78" si="88">O73+P73+Q73</f>
        <v>8614.2999999999993</v>
      </c>
      <c r="O73" s="33">
        <v>258.39999999999998</v>
      </c>
      <c r="P73" s="33">
        <v>8355.9</v>
      </c>
      <c r="Q73" s="33"/>
      <c r="R73" s="27">
        <f t="shared" ref="R73:R78" si="89">S73+T73+U73</f>
        <v>9732.6</v>
      </c>
      <c r="S73" s="33">
        <v>292</v>
      </c>
      <c r="T73" s="33">
        <v>9440.6</v>
      </c>
      <c r="U73" s="33"/>
      <c r="V73" s="34">
        <f t="shared" si="40"/>
        <v>0</v>
      </c>
    </row>
    <row r="74" spans="1:22" ht="44.25" customHeight="1">
      <c r="A74" s="39"/>
      <c r="B74" s="41" t="s">
        <v>56</v>
      </c>
      <c r="C74" s="35" t="s">
        <v>286</v>
      </c>
      <c r="D74" s="36" t="s">
        <v>48</v>
      </c>
      <c r="E74" s="59" t="s">
        <v>175</v>
      </c>
      <c r="F74" s="28">
        <f t="shared" si="39"/>
        <v>0</v>
      </c>
      <c r="G74" s="33">
        <v>0</v>
      </c>
      <c r="H74" s="33"/>
      <c r="I74" s="33"/>
      <c r="J74" s="28">
        <f t="shared" si="87"/>
        <v>0</v>
      </c>
      <c r="K74" s="33"/>
      <c r="L74" s="33"/>
      <c r="M74" s="33"/>
      <c r="N74" s="27">
        <f t="shared" si="88"/>
        <v>341757.7</v>
      </c>
      <c r="O74" s="33">
        <v>150527.20000000001</v>
      </c>
      <c r="P74" s="33">
        <v>191230.5</v>
      </c>
      <c r="Q74" s="33"/>
      <c r="R74" s="27">
        <f t="shared" si="89"/>
        <v>0</v>
      </c>
      <c r="S74" s="33">
        <v>0</v>
      </c>
      <c r="T74" s="33"/>
      <c r="U74" s="33"/>
      <c r="V74" s="34"/>
    </row>
    <row r="75" spans="1:22" ht="74.25" customHeight="1">
      <c r="A75" s="39"/>
      <c r="B75" s="41" t="s">
        <v>140</v>
      </c>
      <c r="C75" s="35" t="s">
        <v>286</v>
      </c>
      <c r="D75" s="36" t="s">
        <v>48</v>
      </c>
      <c r="E75" s="59" t="s">
        <v>139</v>
      </c>
      <c r="F75" s="28">
        <f t="shared" si="39"/>
        <v>0</v>
      </c>
      <c r="G75" s="33">
        <v>0</v>
      </c>
      <c r="H75" s="33"/>
      <c r="I75" s="33"/>
      <c r="J75" s="27">
        <f t="shared" si="87"/>
        <v>0</v>
      </c>
      <c r="K75" s="33"/>
      <c r="L75" s="33"/>
      <c r="M75" s="33"/>
      <c r="N75" s="27">
        <f t="shared" si="88"/>
        <v>0</v>
      </c>
      <c r="O75" s="33">
        <v>0</v>
      </c>
      <c r="P75" s="33"/>
      <c r="Q75" s="33"/>
      <c r="R75" s="27">
        <f t="shared" si="89"/>
        <v>7013.9</v>
      </c>
      <c r="S75" s="33">
        <v>210.4</v>
      </c>
      <c r="T75" s="33">
        <v>6803.5</v>
      </c>
      <c r="U75" s="33"/>
      <c r="V75" s="34"/>
    </row>
    <row r="76" spans="1:22" ht="49.5">
      <c r="A76" s="39"/>
      <c r="B76" s="41" t="s">
        <v>57</v>
      </c>
      <c r="C76" s="35" t="s">
        <v>286</v>
      </c>
      <c r="D76" s="36" t="s">
        <v>48</v>
      </c>
      <c r="E76" s="59" t="s">
        <v>187</v>
      </c>
      <c r="F76" s="28">
        <f t="shared" si="39"/>
        <v>4000</v>
      </c>
      <c r="G76" s="33">
        <v>4000</v>
      </c>
      <c r="H76" s="33"/>
      <c r="I76" s="33"/>
      <c r="J76" s="27">
        <f t="shared" si="87"/>
        <v>0</v>
      </c>
      <c r="K76" s="33"/>
      <c r="L76" s="33"/>
      <c r="M76" s="33"/>
      <c r="N76" s="27">
        <f t="shared" si="88"/>
        <v>0</v>
      </c>
      <c r="O76" s="33">
        <v>0</v>
      </c>
      <c r="P76" s="33"/>
      <c r="Q76" s="33"/>
      <c r="R76" s="27">
        <f t="shared" si="89"/>
        <v>0</v>
      </c>
      <c r="S76" s="33">
        <v>0</v>
      </c>
      <c r="T76" s="33"/>
      <c r="U76" s="33"/>
      <c r="V76" s="34">
        <f t="shared" si="40"/>
        <v>0</v>
      </c>
    </row>
    <row r="77" spans="1:22" ht="60.75" customHeight="1">
      <c r="A77" s="39"/>
      <c r="B77" s="41" t="s">
        <v>339</v>
      </c>
      <c r="C77" s="35" t="s">
        <v>286</v>
      </c>
      <c r="D77" s="36" t="s">
        <v>48</v>
      </c>
      <c r="E77" s="39" t="s">
        <v>188</v>
      </c>
      <c r="F77" s="28">
        <f t="shared" si="39"/>
        <v>3321</v>
      </c>
      <c r="G77" s="33">
        <v>3321</v>
      </c>
      <c r="H77" s="33"/>
      <c r="I77" s="33"/>
      <c r="J77" s="28">
        <f t="shared" si="87"/>
        <v>0</v>
      </c>
      <c r="K77" s="33"/>
      <c r="L77" s="33"/>
      <c r="M77" s="33"/>
      <c r="N77" s="27">
        <f t="shared" si="88"/>
        <v>0</v>
      </c>
      <c r="O77" s="33">
        <v>0</v>
      </c>
      <c r="P77" s="33"/>
      <c r="Q77" s="33"/>
      <c r="R77" s="27">
        <f t="shared" si="89"/>
        <v>0</v>
      </c>
      <c r="S77" s="33">
        <v>0</v>
      </c>
      <c r="T77" s="33"/>
      <c r="U77" s="33"/>
      <c r="V77" s="34">
        <f t="shared" si="40"/>
        <v>0</v>
      </c>
    </row>
    <row r="78" spans="1:22" ht="46.5" customHeight="1">
      <c r="A78" s="24" t="s">
        <v>54</v>
      </c>
      <c r="B78" s="48" t="s">
        <v>50</v>
      </c>
      <c r="C78" s="26" t="s">
        <v>12</v>
      </c>
      <c r="D78" s="26" t="s">
        <v>12</v>
      </c>
      <c r="E78" s="26" t="s">
        <v>12</v>
      </c>
      <c r="F78" s="28">
        <f t="shared" si="39"/>
        <v>146488.5</v>
      </c>
      <c r="G78" s="28">
        <f>SUM(G80:G85)</f>
        <v>37327.5</v>
      </c>
      <c r="H78" s="28">
        <f>SUM(H80:H85)</f>
        <v>109161</v>
      </c>
      <c r="I78" s="28">
        <f>SUM(I80:I85)</f>
        <v>0</v>
      </c>
      <c r="J78" s="28">
        <f t="shared" si="87"/>
        <v>0</v>
      </c>
      <c r="K78" s="28">
        <f>SUM(K80:K85)</f>
        <v>0</v>
      </c>
      <c r="L78" s="28">
        <f>SUM(L80:L85)</f>
        <v>0</v>
      </c>
      <c r="M78" s="28">
        <f>SUM(M80:M85)</f>
        <v>0</v>
      </c>
      <c r="N78" s="27">
        <f t="shared" si="88"/>
        <v>156583.9</v>
      </c>
      <c r="O78" s="28">
        <f>SUM(O80:O85)</f>
        <v>50316.800000000003</v>
      </c>
      <c r="P78" s="28">
        <f>SUM(P80:P85)</f>
        <v>106267.1</v>
      </c>
      <c r="Q78" s="28">
        <f>SUM(Q80:Q85)</f>
        <v>0</v>
      </c>
      <c r="R78" s="27">
        <f t="shared" si="89"/>
        <v>43457</v>
      </c>
      <c r="S78" s="28">
        <f>SUM(S80:S85)</f>
        <v>31069.4</v>
      </c>
      <c r="T78" s="28">
        <f>SUM(T80:T85)</f>
        <v>12387.6</v>
      </c>
      <c r="U78" s="28">
        <f>SUM(U80:U85)</f>
        <v>0</v>
      </c>
      <c r="V78" s="29">
        <f t="shared" si="40"/>
        <v>0</v>
      </c>
    </row>
    <row r="79" spans="1:22" ht="18.75">
      <c r="A79" s="39"/>
      <c r="B79" s="40" t="s">
        <v>15</v>
      </c>
      <c r="C79" s="32"/>
      <c r="D79" s="32"/>
      <c r="E79" s="32"/>
      <c r="F79" s="28"/>
      <c r="G79" s="28"/>
      <c r="H79" s="28"/>
      <c r="I79" s="28"/>
      <c r="J79" s="28"/>
      <c r="K79" s="28"/>
      <c r="L79" s="28"/>
      <c r="M79" s="28"/>
      <c r="N79" s="27"/>
      <c r="O79" s="28"/>
      <c r="P79" s="28"/>
      <c r="Q79" s="28"/>
      <c r="R79" s="27"/>
      <c r="S79" s="28"/>
      <c r="T79" s="28"/>
      <c r="U79" s="28"/>
      <c r="V79" s="29"/>
    </row>
    <row r="80" spans="1:22" ht="61.5" customHeight="1">
      <c r="A80" s="39"/>
      <c r="B80" s="41" t="s">
        <v>189</v>
      </c>
      <c r="C80" s="35" t="s">
        <v>286</v>
      </c>
      <c r="D80" s="36" t="s">
        <v>48</v>
      </c>
      <c r="E80" s="59" t="s">
        <v>190</v>
      </c>
      <c r="F80" s="28">
        <f t="shared" si="39"/>
        <v>29579.9</v>
      </c>
      <c r="G80" s="33">
        <v>29579.9</v>
      </c>
      <c r="H80" s="33"/>
      <c r="I80" s="33"/>
      <c r="J80" s="28">
        <f t="shared" ref="J80:J86" si="90">K80+L80+M80</f>
        <v>0</v>
      </c>
      <c r="K80" s="33"/>
      <c r="L80" s="33"/>
      <c r="M80" s="33"/>
      <c r="N80" s="27">
        <f t="shared" ref="N80:N86" si="91">O80+P80+Q80</f>
        <v>41501.9</v>
      </c>
      <c r="O80" s="33">
        <v>41501.9</v>
      </c>
      <c r="P80" s="33"/>
      <c r="Q80" s="33"/>
      <c r="R80" s="27">
        <f t="shared" ref="R80:R86" si="92">S80+T80+U80</f>
        <v>25786.3</v>
      </c>
      <c r="S80" s="33">
        <v>25786.3</v>
      </c>
      <c r="T80" s="33"/>
      <c r="U80" s="33"/>
      <c r="V80" s="34">
        <f t="shared" si="40"/>
        <v>0</v>
      </c>
    </row>
    <row r="81" spans="1:22" ht="60.75" customHeight="1">
      <c r="A81" s="39"/>
      <c r="B81" s="41" t="s">
        <v>227</v>
      </c>
      <c r="C81" s="35" t="s">
        <v>286</v>
      </c>
      <c r="D81" s="36" t="s">
        <v>48</v>
      </c>
      <c r="E81" s="59" t="s">
        <v>141</v>
      </c>
      <c r="F81" s="28">
        <f t="shared" si="39"/>
        <v>82534</v>
      </c>
      <c r="G81" s="33">
        <v>2476.02</v>
      </c>
      <c r="H81" s="33">
        <v>80057.94</v>
      </c>
      <c r="I81" s="33"/>
      <c r="J81" s="27">
        <f t="shared" si="90"/>
        <v>0</v>
      </c>
      <c r="K81" s="33"/>
      <c r="L81" s="33"/>
      <c r="M81" s="33"/>
      <c r="N81" s="27">
        <f t="shared" si="91"/>
        <v>96453.6</v>
      </c>
      <c r="O81" s="33">
        <v>2893.6</v>
      </c>
      <c r="P81" s="33">
        <v>93560</v>
      </c>
      <c r="Q81" s="33"/>
      <c r="R81" s="27">
        <f t="shared" si="92"/>
        <v>12770.7</v>
      </c>
      <c r="S81" s="33">
        <v>383.1</v>
      </c>
      <c r="T81" s="33">
        <v>12387.6</v>
      </c>
      <c r="U81" s="33"/>
      <c r="V81" s="34">
        <f t="shared" si="40"/>
        <v>0</v>
      </c>
    </row>
    <row r="82" spans="1:22" ht="55.5" customHeight="1">
      <c r="A82" s="39"/>
      <c r="B82" s="41" t="s">
        <v>227</v>
      </c>
      <c r="C82" s="35" t="s">
        <v>292</v>
      </c>
      <c r="D82" s="36" t="s">
        <v>51</v>
      </c>
      <c r="E82" s="59" t="s">
        <v>141</v>
      </c>
      <c r="F82" s="28">
        <f t="shared" si="39"/>
        <v>12559.7</v>
      </c>
      <c r="G82" s="33">
        <v>376.79</v>
      </c>
      <c r="H82" s="33">
        <v>12182.86</v>
      </c>
      <c r="I82" s="33"/>
      <c r="J82" s="27">
        <f t="shared" si="90"/>
        <v>0</v>
      </c>
      <c r="K82" s="33"/>
      <c r="L82" s="33"/>
      <c r="M82" s="33"/>
      <c r="N82" s="27">
        <f t="shared" si="91"/>
        <v>13100.1</v>
      </c>
      <c r="O82" s="33">
        <v>393</v>
      </c>
      <c r="P82" s="33">
        <v>12707.1</v>
      </c>
      <c r="Q82" s="33"/>
      <c r="R82" s="27">
        <f t="shared" si="92"/>
        <v>0</v>
      </c>
      <c r="S82" s="33">
        <v>0</v>
      </c>
      <c r="T82" s="33"/>
      <c r="U82" s="33"/>
      <c r="V82" s="34">
        <f t="shared" si="40"/>
        <v>0</v>
      </c>
    </row>
    <row r="83" spans="1:22" ht="39" customHeight="1">
      <c r="A83" s="39"/>
      <c r="B83" s="41" t="s">
        <v>53</v>
      </c>
      <c r="C83" s="35" t="s">
        <v>292</v>
      </c>
      <c r="D83" s="36" t="s">
        <v>51</v>
      </c>
      <c r="E83" s="39" t="s">
        <v>178</v>
      </c>
      <c r="F83" s="28">
        <f t="shared" si="39"/>
        <v>3605.1</v>
      </c>
      <c r="G83" s="33">
        <v>3605.13</v>
      </c>
      <c r="H83" s="33"/>
      <c r="I83" s="33"/>
      <c r="J83" s="27">
        <f t="shared" si="90"/>
        <v>0</v>
      </c>
      <c r="K83" s="33"/>
      <c r="L83" s="33"/>
      <c r="M83" s="33"/>
      <c r="N83" s="27">
        <f t="shared" si="91"/>
        <v>4325.8999999999996</v>
      </c>
      <c r="O83" s="33">
        <v>4325.8999999999996</v>
      </c>
      <c r="P83" s="33"/>
      <c r="Q83" s="33"/>
      <c r="R83" s="27">
        <f t="shared" si="92"/>
        <v>4390.5</v>
      </c>
      <c r="S83" s="33">
        <v>4390.5</v>
      </c>
      <c r="T83" s="33"/>
      <c r="U83" s="33"/>
      <c r="V83" s="34">
        <f t="shared" si="40"/>
        <v>0</v>
      </c>
    </row>
    <row r="84" spans="1:22" ht="55.5" customHeight="1">
      <c r="A84" s="39"/>
      <c r="B84" s="41" t="s">
        <v>52</v>
      </c>
      <c r="C84" s="35" t="s">
        <v>286</v>
      </c>
      <c r="D84" s="36" t="s">
        <v>48</v>
      </c>
      <c r="E84" s="39" t="s">
        <v>174</v>
      </c>
      <c r="F84" s="28">
        <f t="shared" si="39"/>
        <v>766.4</v>
      </c>
      <c r="G84" s="33">
        <v>766.4</v>
      </c>
      <c r="H84" s="33"/>
      <c r="I84" s="33"/>
      <c r="J84" s="27">
        <f t="shared" si="90"/>
        <v>0</v>
      </c>
      <c r="K84" s="33"/>
      <c r="L84" s="33"/>
      <c r="M84" s="33"/>
      <c r="N84" s="27">
        <f t="shared" si="91"/>
        <v>1202.4000000000001</v>
      </c>
      <c r="O84" s="33">
        <v>1202.4000000000001</v>
      </c>
      <c r="P84" s="33"/>
      <c r="Q84" s="33"/>
      <c r="R84" s="27">
        <f t="shared" si="92"/>
        <v>509.5</v>
      </c>
      <c r="S84" s="33">
        <v>509.5</v>
      </c>
      <c r="T84" s="33"/>
      <c r="U84" s="33"/>
      <c r="V84" s="34">
        <f t="shared" si="40"/>
        <v>0</v>
      </c>
    </row>
    <row r="85" spans="1:22" ht="34.5" customHeight="1">
      <c r="A85" s="39"/>
      <c r="B85" s="41" t="s">
        <v>142</v>
      </c>
      <c r="C85" s="35" t="s">
        <v>286</v>
      </c>
      <c r="D85" s="36" t="s">
        <v>48</v>
      </c>
      <c r="E85" s="39" t="s">
        <v>143</v>
      </c>
      <c r="F85" s="28">
        <f t="shared" si="39"/>
        <v>17443.5</v>
      </c>
      <c r="G85" s="33">
        <v>523.29999999999995</v>
      </c>
      <c r="H85" s="33">
        <v>16920.2</v>
      </c>
      <c r="I85" s="33"/>
      <c r="J85" s="28">
        <f t="shared" si="90"/>
        <v>0</v>
      </c>
      <c r="K85" s="33"/>
      <c r="L85" s="33"/>
      <c r="M85" s="33"/>
      <c r="N85" s="27">
        <f t="shared" si="91"/>
        <v>0</v>
      </c>
      <c r="O85" s="33">
        <v>0</v>
      </c>
      <c r="P85" s="33"/>
      <c r="Q85" s="33"/>
      <c r="R85" s="27">
        <f t="shared" si="92"/>
        <v>0</v>
      </c>
      <c r="S85" s="33">
        <v>0</v>
      </c>
      <c r="T85" s="33"/>
      <c r="U85" s="33"/>
      <c r="V85" s="34">
        <f t="shared" si="40"/>
        <v>0</v>
      </c>
    </row>
    <row r="86" spans="1:22" ht="57" customHeight="1">
      <c r="A86" s="24" t="s">
        <v>58</v>
      </c>
      <c r="B86" s="48" t="s">
        <v>59</v>
      </c>
      <c r="C86" s="26" t="s">
        <v>12</v>
      </c>
      <c r="D86" s="26" t="s">
        <v>12</v>
      </c>
      <c r="E86" s="26" t="s">
        <v>12</v>
      </c>
      <c r="F86" s="28">
        <f t="shared" si="39"/>
        <v>62209.5</v>
      </c>
      <c r="G86" s="28">
        <f>SUM(G88:G88)</f>
        <v>1866.3</v>
      </c>
      <c r="H86" s="28">
        <f>SUM(H88:H88)</f>
        <v>60343.199999999997</v>
      </c>
      <c r="I86" s="28">
        <f>SUM(I88:I88)</f>
        <v>0</v>
      </c>
      <c r="J86" s="28">
        <f t="shared" si="90"/>
        <v>0</v>
      </c>
      <c r="K86" s="28">
        <f>SUM(K88:K88)</f>
        <v>0</v>
      </c>
      <c r="L86" s="28">
        <f>SUM(L88:L88)</f>
        <v>0</v>
      </c>
      <c r="M86" s="28">
        <f>SUM(M88:M88)</f>
        <v>0</v>
      </c>
      <c r="N86" s="27">
        <f t="shared" si="91"/>
        <v>27351.599999999999</v>
      </c>
      <c r="O86" s="28">
        <f>SUM(O88:O88)</f>
        <v>820.5</v>
      </c>
      <c r="P86" s="28">
        <f>SUM(P88:P88)</f>
        <v>26531.1</v>
      </c>
      <c r="Q86" s="28">
        <f>SUM(Q88:Q88)</f>
        <v>0</v>
      </c>
      <c r="R86" s="27">
        <f t="shared" si="92"/>
        <v>26462.1</v>
      </c>
      <c r="S86" s="28">
        <f>SUM(S88:S88)</f>
        <v>793.9</v>
      </c>
      <c r="T86" s="28">
        <f>SUM(T88:T88)</f>
        <v>25668.2</v>
      </c>
      <c r="U86" s="28">
        <f>SUM(U88:U88)</f>
        <v>0</v>
      </c>
      <c r="V86" s="29">
        <f t="shared" si="40"/>
        <v>0</v>
      </c>
    </row>
    <row r="87" spans="1:22" ht="18.75">
      <c r="A87" s="39"/>
      <c r="B87" s="40" t="s">
        <v>15</v>
      </c>
      <c r="C87" s="32"/>
      <c r="D87" s="32"/>
      <c r="E87" s="32"/>
      <c r="F87" s="28"/>
      <c r="G87" s="28"/>
      <c r="H87" s="28"/>
      <c r="I87" s="28"/>
      <c r="J87" s="28"/>
      <c r="K87" s="28"/>
      <c r="L87" s="28"/>
      <c r="M87" s="28"/>
      <c r="N87" s="27"/>
      <c r="O87" s="28"/>
      <c r="P87" s="28"/>
      <c r="Q87" s="28"/>
      <c r="R87" s="27"/>
      <c r="S87" s="28"/>
      <c r="T87" s="28"/>
      <c r="U87" s="28"/>
      <c r="V87" s="29"/>
    </row>
    <row r="88" spans="1:22" ht="58.5" customHeight="1">
      <c r="A88" s="39"/>
      <c r="B88" s="41" t="s">
        <v>293</v>
      </c>
      <c r="C88" s="35" t="s">
        <v>292</v>
      </c>
      <c r="D88" s="36" t="s">
        <v>51</v>
      </c>
      <c r="E88" s="35" t="s">
        <v>294</v>
      </c>
      <c r="F88" s="28">
        <f t="shared" si="39"/>
        <v>62209.5</v>
      </c>
      <c r="G88" s="33">
        <v>1866.28</v>
      </c>
      <c r="H88" s="33">
        <v>60343.199999999997</v>
      </c>
      <c r="I88" s="33"/>
      <c r="J88" s="28">
        <f t="shared" ref="J88" si="93">K88+L88+M88</f>
        <v>0</v>
      </c>
      <c r="K88" s="33"/>
      <c r="L88" s="33"/>
      <c r="M88" s="33"/>
      <c r="N88" s="27">
        <f t="shared" ref="N88" si="94">O88+P88+Q88</f>
        <v>27351.599999999999</v>
      </c>
      <c r="O88" s="33">
        <v>820.5</v>
      </c>
      <c r="P88" s="33">
        <v>26531.1</v>
      </c>
      <c r="Q88" s="33"/>
      <c r="R88" s="27">
        <f t="shared" ref="R88" si="95">S88+T88+U88</f>
        <v>26462.1</v>
      </c>
      <c r="S88" s="33">
        <v>793.9</v>
      </c>
      <c r="T88" s="33">
        <v>25668.2</v>
      </c>
      <c r="U88" s="33"/>
      <c r="V88" s="29">
        <f t="shared" si="40"/>
        <v>0</v>
      </c>
    </row>
    <row r="89" spans="1:22" ht="28.5" customHeight="1">
      <c r="A89" s="19" t="s">
        <v>60</v>
      </c>
      <c r="B89" s="60" t="s">
        <v>61</v>
      </c>
      <c r="C89" s="21" t="s">
        <v>12</v>
      </c>
      <c r="D89" s="21" t="s">
        <v>12</v>
      </c>
      <c r="E89" s="21" t="s">
        <v>12</v>
      </c>
      <c r="F89" s="45">
        <f t="shared" ref="F89:F114" si="96">G89+H89+I89</f>
        <v>54828.9</v>
      </c>
      <c r="G89" s="45">
        <f>G90+G95</f>
        <v>3365.3</v>
      </c>
      <c r="H89" s="45">
        <f t="shared" ref="H89:I89" si="97">H90+H95</f>
        <v>51463.6</v>
      </c>
      <c r="I89" s="45">
        <f t="shared" si="97"/>
        <v>0</v>
      </c>
      <c r="J89" s="45">
        <f t="shared" ref="J89:J90" si="98">K89+L89+M89</f>
        <v>0</v>
      </c>
      <c r="K89" s="45">
        <f>K90+K95</f>
        <v>0</v>
      </c>
      <c r="L89" s="45">
        <f t="shared" ref="L89:M89" si="99">L90+L95</f>
        <v>0</v>
      </c>
      <c r="M89" s="45">
        <f t="shared" si="99"/>
        <v>0</v>
      </c>
      <c r="N89" s="45">
        <f t="shared" ref="N89:N90" si="100">O89+P89+Q89</f>
        <v>65202.400000000001</v>
      </c>
      <c r="O89" s="45">
        <f>O90+O95</f>
        <v>3828.8</v>
      </c>
      <c r="P89" s="45">
        <f t="shared" ref="P89:Q89" si="101">P90+P95</f>
        <v>61373.599999999999</v>
      </c>
      <c r="Q89" s="45">
        <f t="shared" si="101"/>
        <v>0</v>
      </c>
      <c r="R89" s="45">
        <f t="shared" ref="R89:R90" si="102">S89+T89+U89</f>
        <v>259397.1</v>
      </c>
      <c r="S89" s="45">
        <f>S90+S95</f>
        <v>9654.6</v>
      </c>
      <c r="T89" s="45">
        <f t="shared" ref="T89:U89" si="103">T90+T95</f>
        <v>249742.5</v>
      </c>
      <c r="U89" s="45">
        <f t="shared" si="103"/>
        <v>0</v>
      </c>
      <c r="V89" s="46">
        <f t="shared" ref="V89:V114" si="104">J89/F89</f>
        <v>0</v>
      </c>
    </row>
    <row r="90" spans="1:22" ht="37.5" customHeight="1">
      <c r="A90" s="11" t="s">
        <v>62</v>
      </c>
      <c r="B90" s="25" t="s">
        <v>67</v>
      </c>
      <c r="C90" s="37" t="s">
        <v>12</v>
      </c>
      <c r="D90" s="37" t="s">
        <v>12</v>
      </c>
      <c r="E90" s="26" t="s">
        <v>12</v>
      </c>
      <c r="F90" s="28">
        <f t="shared" si="96"/>
        <v>52898.9</v>
      </c>
      <c r="G90" s="28">
        <f>SUM(G91:G94)</f>
        <v>1435.3</v>
      </c>
      <c r="H90" s="28">
        <f>SUM(H91:H94)</f>
        <v>51463.6</v>
      </c>
      <c r="I90" s="28">
        <f>SUM(I91:I94)</f>
        <v>0</v>
      </c>
      <c r="J90" s="28">
        <f t="shared" si="98"/>
        <v>0</v>
      </c>
      <c r="K90" s="28">
        <f>SUM(K91:K94)</f>
        <v>0</v>
      </c>
      <c r="L90" s="28">
        <f>SUM(L91:L94)</f>
        <v>0</v>
      </c>
      <c r="M90" s="28">
        <f>SUM(M91:M94)</f>
        <v>0</v>
      </c>
      <c r="N90" s="27">
        <f t="shared" si="100"/>
        <v>63272.4</v>
      </c>
      <c r="O90" s="28">
        <f>SUM(O92:O94)</f>
        <v>1898.8</v>
      </c>
      <c r="P90" s="28">
        <f t="shared" ref="P90:Q90" si="105">SUM(P92:P94)</f>
        <v>61373.599999999999</v>
      </c>
      <c r="Q90" s="28">
        <f t="shared" si="105"/>
        <v>0</v>
      </c>
      <c r="R90" s="27">
        <f t="shared" si="102"/>
        <v>257467.1</v>
      </c>
      <c r="S90" s="28">
        <f>SUM(S92:S94)</f>
        <v>7724.6</v>
      </c>
      <c r="T90" s="28">
        <f t="shared" ref="T90:U90" si="106">SUM(T92:T94)</f>
        <v>249742.5</v>
      </c>
      <c r="U90" s="28">
        <f t="shared" si="106"/>
        <v>0</v>
      </c>
      <c r="V90" s="38">
        <f t="shared" si="104"/>
        <v>0</v>
      </c>
    </row>
    <row r="91" spans="1:22" ht="18.75">
      <c r="A91" s="24"/>
      <c r="B91" s="61" t="s">
        <v>15</v>
      </c>
      <c r="C91" s="62"/>
      <c r="D91" s="62"/>
      <c r="E91" s="62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38"/>
    </row>
    <row r="92" spans="1:22" ht="156" customHeight="1">
      <c r="A92" s="24"/>
      <c r="B92" s="41" t="s">
        <v>296</v>
      </c>
      <c r="C92" s="36" t="s">
        <v>286</v>
      </c>
      <c r="D92" s="36" t="s">
        <v>48</v>
      </c>
      <c r="E92" s="35" t="s">
        <v>231</v>
      </c>
      <c r="F92" s="28">
        <f t="shared" si="96"/>
        <v>0</v>
      </c>
      <c r="G92" s="28">
        <v>0</v>
      </c>
      <c r="H92" s="28"/>
      <c r="I92" s="28"/>
      <c r="J92" s="28">
        <f t="shared" ref="J92:J94" si="107">K92+L92+M92</f>
        <v>0</v>
      </c>
      <c r="K92" s="28"/>
      <c r="L92" s="28"/>
      <c r="M92" s="28"/>
      <c r="N92" s="28">
        <f t="shared" ref="N92:N94" si="108">O92+P92+Q92</f>
        <v>56053</v>
      </c>
      <c r="O92" s="33">
        <v>1681.6</v>
      </c>
      <c r="P92" s="33">
        <v>54371.4</v>
      </c>
      <c r="Q92" s="28"/>
      <c r="R92" s="28">
        <f t="shared" ref="R92:R94" si="109">S92+T92+U92</f>
        <v>250247.7</v>
      </c>
      <c r="S92" s="33">
        <v>7507.4</v>
      </c>
      <c r="T92" s="33">
        <v>242740.3</v>
      </c>
      <c r="U92" s="28"/>
      <c r="V92" s="63"/>
    </row>
    <row r="93" spans="1:22" ht="60.75" customHeight="1">
      <c r="A93" s="24"/>
      <c r="B93" s="41" t="s">
        <v>297</v>
      </c>
      <c r="C93" s="36" t="s">
        <v>263</v>
      </c>
      <c r="D93" s="36" t="s">
        <v>17</v>
      </c>
      <c r="E93" s="35" t="s">
        <v>295</v>
      </c>
      <c r="F93" s="28">
        <f t="shared" si="96"/>
        <v>7587.7</v>
      </c>
      <c r="G93" s="28">
        <v>75.900000000000006</v>
      </c>
      <c r="H93" s="33">
        <v>7511.8</v>
      </c>
      <c r="I93" s="28"/>
      <c r="J93" s="28">
        <f t="shared" si="107"/>
        <v>0</v>
      </c>
      <c r="K93" s="28"/>
      <c r="L93" s="28"/>
      <c r="M93" s="28"/>
      <c r="N93" s="28">
        <f t="shared" si="108"/>
        <v>0</v>
      </c>
      <c r="O93" s="33">
        <v>0</v>
      </c>
      <c r="P93" s="33">
        <v>0</v>
      </c>
      <c r="Q93" s="28"/>
      <c r="R93" s="28">
        <f t="shared" si="109"/>
        <v>0</v>
      </c>
      <c r="S93" s="33">
        <v>0</v>
      </c>
      <c r="T93" s="33">
        <v>0</v>
      </c>
      <c r="U93" s="28"/>
      <c r="V93" s="63">
        <f t="shared" si="104"/>
        <v>0</v>
      </c>
    </row>
    <row r="94" spans="1:22" ht="153.75" customHeight="1">
      <c r="A94" s="24"/>
      <c r="B94" s="41" t="s">
        <v>223</v>
      </c>
      <c r="C94" s="36" t="s">
        <v>298</v>
      </c>
      <c r="D94" s="36" t="s">
        <v>233</v>
      </c>
      <c r="E94" s="35" t="s">
        <v>222</v>
      </c>
      <c r="F94" s="28">
        <f t="shared" si="96"/>
        <v>45311.199999999997</v>
      </c>
      <c r="G94" s="28">
        <v>1359.4</v>
      </c>
      <c r="H94" s="33">
        <v>43951.8</v>
      </c>
      <c r="I94" s="28"/>
      <c r="J94" s="28">
        <f t="shared" si="107"/>
        <v>0</v>
      </c>
      <c r="K94" s="28"/>
      <c r="L94" s="28"/>
      <c r="M94" s="28"/>
      <c r="N94" s="28">
        <f t="shared" si="108"/>
        <v>7219.4</v>
      </c>
      <c r="O94" s="33">
        <v>217.2</v>
      </c>
      <c r="P94" s="33">
        <v>7002.2</v>
      </c>
      <c r="Q94" s="28"/>
      <c r="R94" s="28">
        <f t="shared" si="109"/>
        <v>7219.4</v>
      </c>
      <c r="S94" s="33">
        <v>217.2</v>
      </c>
      <c r="T94" s="33">
        <v>7002.2</v>
      </c>
      <c r="U94" s="28"/>
      <c r="V94" s="63">
        <f t="shared" si="104"/>
        <v>0</v>
      </c>
    </row>
    <row r="95" spans="1:22" ht="39.75" customHeight="1">
      <c r="A95" s="24" t="s">
        <v>63</v>
      </c>
      <c r="B95" s="48" t="s">
        <v>65</v>
      </c>
      <c r="C95" s="62" t="s">
        <v>12</v>
      </c>
      <c r="D95" s="62" t="s">
        <v>12</v>
      </c>
      <c r="E95" s="62" t="s">
        <v>12</v>
      </c>
      <c r="F95" s="28">
        <f t="shared" si="96"/>
        <v>1930</v>
      </c>
      <c r="G95" s="28">
        <f>SUM(G97:G97)</f>
        <v>1930</v>
      </c>
      <c r="H95" s="28">
        <f>SUM(H97:H97)</f>
        <v>0</v>
      </c>
      <c r="I95" s="28">
        <f>SUM(I97:I97)</f>
        <v>0</v>
      </c>
      <c r="J95" s="27">
        <f t="shared" ref="J95" si="110">K95+L95+M95</f>
        <v>0</v>
      </c>
      <c r="K95" s="28">
        <f>SUM(K97:K97)</f>
        <v>0</v>
      </c>
      <c r="L95" s="28">
        <f>SUM(L97:L97)</f>
        <v>0</v>
      </c>
      <c r="M95" s="28">
        <f>SUM(M97:M97)</f>
        <v>0</v>
      </c>
      <c r="N95" s="28">
        <f t="shared" ref="N95" si="111">O95+P95+Q95</f>
        <v>1930</v>
      </c>
      <c r="O95" s="28">
        <f>SUM(O97:O97)</f>
        <v>1930</v>
      </c>
      <c r="P95" s="28">
        <f>SUM(P97:P97)</f>
        <v>0</v>
      </c>
      <c r="Q95" s="28">
        <f>SUM(Q97:Q97)</f>
        <v>0</v>
      </c>
      <c r="R95" s="28">
        <f t="shared" ref="R95" si="112">S95+T95+U95</f>
        <v>1930</v>
      </c>
      <c r="S95" s="28">
        <f>SUM(S97)</f>
        <v>1930</v>
      </c>
      <c r="T95" s="28">
        <f t="shared" ref="T95:U95" si="113">SUM(T97)</f>
        <v>0</v>
      </c>
      <c r="U95" s="28">
        <f t="shared" si="113"/>
        <v>0</v>
      </c>
      <c r="V95" s="38">
        <f t="shared" si="104"/>
        <v>0</v>
      </c>
    </row>
    <row r="96" spans="1:22" ht="18.75">
      <c r="A96" s="39"/>
      <c r="B96" s="61" t="s">
        <v>15</v>
      </c>
      <c r="C96" s="32"/>
      <c r="D96" s="42"/>
      <c r="E96" s="64"/>
      <c r="F96" s="28"/>
      <c r="G96" s="28"/>
      <c r="H96" s="28"/>
      <c r="I96" s="28"/>
      <c r="J96" s="27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38"/>
    </row>
    <row r="97" spans="1:101" ht="74.25" customHeight="1">
      <c r="A97" s="39"/>
      <c r="B97" s="41" t="s">
        <v>109</v>
      </c>
      <c r="C97" s="36" t="s">
        <v>299</v>
      </c>
      <c r="D97" s="36" t="s">
        <v>66</v>
      </c>
      <c r="E97" s="59" t="s">
        <v>164</v>
      </c>
      <c r="F97" s="28">
        <f t="shared" ref="F97" si="114">G97+H97+I97</f>
        <v>1930</v>
      </c>
      <c r="G97" s="33">
        <v>1930</v>
      </c>
      <c r="H97" s="33"/>
      <c r="I97" s="33"/>
      <c r="J97" s="27">
        <f t="shared" ref="J97" si="115">K97+L97+M97</f>
        <v>0</v>
      </c>
      <c r="K97" s="33"/>
      <c r="L97" s="33"/>
      <c r="M97" s="33"/>
      <c r="N97" s="28">
        <f t="shared" ref="N97" si="116">O97+P97+Q97</f>
        <v>1930</v>
      </c>
      <c r="O97" s="33">
        <v>1930</v>
      </c>
      <c r="P97" s="33"/>
      <c r="Q97" s="33"/>
      <c r="R97" s="28">
        <f t="shared" ref="R97" si="117">S97+T97+U97</f>
        <v>1930</v>
      </c>
      <c r="S97" s="33">
        <v>1930</v>
      </c>
      <c r="T97" s="33"/>
      <c r="U97" s="33"/>
      <c r="V97" s="63">
        <f t="shared" ref="V97" si="118">J97/F97</f>
        <v>0</v>
      </c>
    </row>
    <row r="98" spans="1:101" s="66" customFormat="1" ht="33">
      <c r="A98" s="19" t="s">
        <v>68</v>
      </c>
      <c r="B98" s="60" t="s">
        <v>69</v>
      </c>
      <c r="C98" s="21" t="s">
        <v>12</v>
      </c>
      <c r="D98" s="21" t="s">
        <v>12</v>
      </c>
      <c r="E98" s="21" t="s">
        <v>12</v>
      </c>
      <c r="F98" s="45">
        <f t="shared" si="96"/>
        <v>1955552.7</v>
      </c>
      <c r="G98" s="45">
        <f>G99+G103+G108</f>
        <v>575695.1</v>
      </c>
      <c r="H98" s="45">
        <f t="shared" ref="H98:I98" si="119">H99+H103+H108</f>
        <v>1253090.5</v>
      </c>
      <c r="I98" s="45">
        <f t="shared" si="119"/>
        <v>126767.1</v>
      </c>
      <c r="J98" s="45">
        <f t="shared" ref="J98:J99" si="120">K98+L98+M98</f>
        <v>326.2</v>
      </c>
      <c r="K98" s="45">
        <f>K99+K103+K108</f>
        <v>0</v>
      </c>
      <c r="L98" s="45">
        <f t="shared" ref="L98:M98" si="121">L99+L103+L108</f>
        <v>0</v>
      </c>
      <c r="M98" s="45">
        <f t="shared" si="121"/>
        <v>326.2</v>
      </c>
      <c r="N98" s="45">
        <f t="shared" ref="N98:N99" si="122">O98+P98+Q98</f>
        <v>3113550.1</v>
      </c>
      <c r="O98" s="45">
        <f>O99+O103+O108</f>
        <v>961523.8</v>
      </c>
      <c r="P98" s="45">
        <f t="shared" ref="P98:Q98" si="123">P99+P103+P108</f>
        <v>2086181.2</v>
      </c>
      <c r="Q98" s="45">
        <f t="shared" si="123"/>
        <v>65845.100000000006</v>
      </c>
      <c r="R98" s="45">
        <f t="shared" ref="R98:R99" si="124">S98+T98+U98</f>
        <v>2114943.6</v>
      </c>
      <c r="S98" s="45">
        <f>S99+S103+S108</f>
        <v>66336.800000000003</v>
      </c>
      <c r="T98" s="45">
        <f t="shared" ref="T98:U98" si="125">T99+T103+T108</f>
        <v>1988361.7</v>
      </c>
      <c r="U98" s="45">
        <f t="shared" si="125"/>
        <v>60245.1</v>
      </c>
      <c r="V98" s="46">
        <f t="shared" si="104"/>
        <v>0</v>
      </c>
      <c r="W98" s="3"/>
      <c r="X98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</row>
    <row r="99" spans="1:101" ht="33">
      <c r="A99" s="11" t="s">
        <v>70</v>
      </c>
      <c r="B99" s="25" t="s">
        <v>71</v>
      </c>
      <c r="C99" s="37" t="s">
        <v>12</v>
      </c>
      <c r="D99" s="37" t="s">
        <v>12</v>
      </c>
      <c r="E99" s="37" t="s">
        <v>12</v>
      </c>
      <c r="F99" s="28">
        <f t="shared" si="96"/>
        <v>553534.69999999995</v>
      </c>
      <c r="G99" s="28">
        <f>SUM(G101:G102)</f>
        <v>25197.599999999999</v>
      </c>
      <c r="H99" s="28">
        <f t="shared" ref="H99:I99" si="126">SUM(H101:H102)</f>
        <v>502056.5</v>
      </c>
      <c r="I99" s="28">
        <f t="shared" si="126"/>
        <v>26280.6</v>
      </c>
      <c r="J99" s="28">
        <f t="shared" si="120"/>
        <v>326.2</v>
      </c>
      <c r="K99" s="28">
        <f>SUM(K101:K102)</f>
        <v>0</v>
      </c>
      <c r="L99" s="28">
        <f t="shared" ref="L99:M99" si="127">SUM(L101:L102)</f>
        <v>0</v>
      </c>
      <c r="M99" s="28">
        <f t="shared" si="127"/>
        <v>326.2</v>
      </c>
      <c r="N99" s="27">
        <f t="shared" si="122"/>
        <v>395081.1</v>
      </c>
      <c r="O99" s="28">
        <f>SUM(O101:O102)</f>
        <v>11197.6</v>
      </c>
      <c r="P99" s="28">
        <f t="shared" ref="P99:Q99" si="128">SUM(P101:P102)</f>
        <v>362056.5</v>
      </c>
      <c r="Q99" s="28">
        <f t="shared" si="128"/>
        <v>21827</v>
      </c>
      <c r="R99" s="27">
        <f t="shared" si="124"/>
        <v>430953.8</v>
      </c>
      <c r="S99" s="28">
        <f>SUM(S101:S102)</f>
        <v>12441.8</v>
      </c>
      <c r="T99" s="28">
        <f t="shared" ref="T99:U99" si="129">SUM(T101:T102)</f>
        <v>402285</v>
      </c>
      <c r="U99" s="28">
        <f t="shared" si="129"/>
        <v>16227</v>
      </c>
      <c r="V99" s="38">
        <f t="shared" si="104"/>
        <v>1E-3</v>
      </c>
      <c r="X99"/>
      <c r="Y99" s="18"/>
    </row>
    <row r="100" spans="1:101" ht="18.75">
      <c r="A100" s="14"/>
      <c r="B100" s="31" t="s">
        <v>15</v>
      </c>
      <c r="C100" s="57"/>
      <c r="D100" s="57"/>
      <c r="E100" s="57"/>
      <c r="F100" s="28"/>
      <c r="G100" s="28"/>
      <c r="H100" s="28"/>
      <c r="I100" s="28"/>
      <c r="J100" s="28"/>
      <c r="K100" s="28"/>
      <c r="L100" s="28"/>
      <c r="M100" s="28"/>
      <c r="N100" s="27"/>
      <c r="O100" s="28"/>
      <c r="P100" s="28"/>
      <c r="Q100" s="28"/>
      <c r="R100" s="27"/>
      <c r="S100" s="28"/>
      <c r="T100" s="28"/>
      <c r="U100" s="28"/>
      <c r="V100" s="38"/>
      <c r="X100"/>
    </row>
    <row r="101" spans="1:101" ht="74.25" customHeight="1">
      <c r="A101" s="39"/>
      <c r="B101" s="41" t="s">
        <v>301</v>
      </c>
      <c r="C101" s="35" t="s">
        <v>264</v>
      </c>
      <c r="D101" s="36" t="s">
        <v>19</v>
      </c>
      <c r="E101" s="35" t="s">
        <v>300</v>
      </c>
      <c r="F101" s="28">
        <f t="shared" si="96"/>
        <v>154000</v>
      </c>
      <c r="G101" s="28">
        <v>14000</v>
      </c>
      <c r="H101" s="28">
        <v>140000</v>
      </c>
      <c r="I101" s="28"/>
      <c r="J101" s="28">
        <f t="shared" ref="J101:J103" si="130">K101+L101+M101</f>
        <v>0</v>
      </c>
      <c r="K101" s="28"/>
      <c r="L101" s="28"/>
      <c r="M101" s="28"/>
      <c r="N101" s="27">
        <f t="shared" ref="N101:N103" si="131">O101+P101+Q101</f>
        <v>0</v>
      </c>
      <c r="O101" s="28">
        <v>0</v>
      </c>
      <c r="P101" s="28">
        <v>0</v>
      </c>
      <c r="Q101" s="28"/>
      <c r="R101" s="27">
        <f t="shared" ref="R101:R103" si="132">S101+T101+U101</f>
        <v>0</v>
      </c>
      <c r="S101" s="28">
        <v>0</v>
      </c>
      <c r="T101" s="28">
        <v>0</v>
      </c>
      <c r="U101" s="28"/>
      <c r="V101" s="63">
        <f t="shared" si="104"/>
        <v>0</v>
      </c>
      <c r="X101"/>
    </row>
    <row r="102" spans="1:101" ht="36.75" customHeight="1">
      <c r="A102" s="39"/>
      <c r="B102" s="41" t="s">
        <v>72</v>
      </c>
      <c r="C102" s="35" t="s">
        <v>264</v>
      </c>
      <c r="D102" s="36" t="s">
        <v>19</v>
      </c>
      <c r="E102" s="35" t="s">
        <v>156</v>
      </c>
      <c r="F102" s="28">
        <f t="shared" si="96"/>
        <v>399534.7</v>
      </c>
      <c r="G102" s="33">
        <v>11197.6</v>
      </c>
      <c r="H102" s="33">
        <v>362056.5</v>
      </c>
      <c r="I102" s="33">
        <v>26280.6</v>
      </c>
      <c r="J102" s="28">
        <f t="shared" si="130"/>
        <v>326.2</v>
      </c>
      <c r="K102" s="33"/>
      <c r="L102" s="33"/>
      <c r="M102" s="33">
        <v>326.2</v>
      </c>
      <c r="N102" s="27">
        <f t="shared" si="131"/>
        <v>395081.1</v>
      </c>
      <c r="O102" s="33">
        <v>11197.6</v>
      </c>
      <c r="P102" s="33">
        <v>362056.5</v>
      </c>
      <c r="Q102" s="33">
        <v>21827</v>
      </c>
      <c r="R102" s="27">
        <f t="shared" si="132"/>
        <v>430953.8</v>
      </c>
      <c r="S102" s="33">
        <v>12441.8</v>
      </c>
      <c r="T102" s="33">
        <v>402285</v>
      </c>
      <c r="U102" s="33">
        <v>16227</v>
      </c>
      <c r="V102" s="63">
        <f t="shared" si="104"/>
        <v>1E-3</v>
      </c>
      <c r="X102"/>
    </row>
    <row r="103" spans="1:101" ht="49.5">
      <c r="A103" s="24" t="s">
        <v>73</v>
      </c>
      <c r="B103" s="48" t="s">
        <v>218</v>
      </c>
      <c r="C103" s="26" t="s">
        <v>12</v>
      </c>
      <c r="D103" s="26" t="s">
        <v>12</v>
      </c>
      <c r="E103" s="26" t="s">
        <v>12</v>
      </c>
      <c r="F103" s="28">
        <f>G103+H103+I103</f>
        <v>1179185.7</v>
      </c>
      <c r="G103" s="28">
        <f>SUM(G105:G107)</f>
        <v>535812.5</v>
      </c>
      <c r="H103" s="28">
        <f>SUM(H105:H107)</f>
        <v>550389.80000000005</v>
      </c>
      <c r="I103" s="88">
        <v>92983.4</v>
      </c>
      <c r="J103" s="28">
        <f t="shared" si="130"/>
        <v>0</v>
      </c>
      <c r="K103" s="28">
        <f>SUM(K105:K107)</f>
        <v>0</v>
      </c>
      <c r="L103" s="28">
        <f>SUM(L105:L107)</f>
        <v>0</v>
      </c>
      <c r="M103" s="28">
        <v>0</v>
      </c>
      <c r="N103" s="27">
        <f t="shared" si="131"/>
        <v>2361177.5</v>
      </c>
      <c r="O103" s="28">
        <f>SUM(O105:O107)</f>
        <v>940551.2</v>
      </c>
      <c r="P103" s="28">
        <f>SUM(P105:P107)</f>
        <v>1376608.2</v>
      </c>
      <c r="Q103" s="95">
        <v>44018.1</v>
      </c>
      <c r="R103" s="27">
        <f t="shared" si="132"/>
        <v>1514685.1</v>
      </c>
      <c r="S103" s="28">
        <f>SUM(S105:S107)</f>
        <v>44120</v>
      </c>
      <c r="T103" s="28">
        <f>SUM(T105:T107)</f>
        <v>1426547</v>
      </c>
      <c r="U103" s="28">
        <v>44018.1</v>
      </c>
      <c r="V103" s="38">
        <f t="shared" si="104"/>
        <v>0</v>
      </c>
      <c r="X103"/>
    </row>
    <row r="104" spans="1:101" ht="18.75">
      <c r="A104" s="24"/>
      <c r="B104" s="61" t="s">
        <v>15</v>
      </c>
      <c r="C104" s="62"/>
      <c r="D104" s="62"/>
      <c r="E104" s="62"/>
      <c r="F104" s="28"/>
      <c r="G104" s="28"/>
      <c r="H104" s="28"/>
      <c r="I104" s="28"/>
      <c r="J104" s="28"/>
      <c r="K104" s="28"/>
      <c r="L104" s="28"/>
      <c r="M104" s="28"/>
      <c r="N104" s="27"/>
      <c r="O104" s="28"/>
      <c r="P104" s="28"/>
      <c r="Q104" s="28"/>
      <c r="R104" s="27"/>
      <c r="S104" s="28"/>
      <c r="T104" s="28"/>
      <c r="U104" s="28"/>
      <c r="V104" s="38"/>
    </row>
    <row r="105" spans="1:101" ht="49.5">
      <c r="A105" s="24"/>
      <c r="B105" s="41" t="s">
        <v>302</v>
      </c>
      <c r="C105" s="35">
        <v>821</v>
      </c>
      <c r="D105" s="36" t="s">
        <v>19</v>
      </c>
      <c r="E105" s="35" t="s">
        <v>303</v>
      </c>
      <c r="F105" s="28">
        <f t="shared" si="96"/>
        <v>44760</v>
      </c>
      <c r="G105" s="33">
        <v>44760</v>
      </c>
      <c r="H105" s="33"/>
      <c r="I105" s="33"/>
      <c r="J105" s="28">
        <f t="shared" ref="J105:J108" si="133">K105+L105+M105</f>
        <v>0</v>
      </c>
      <c r="K105" s="33"/>
      <c r="L105" s="33"/>
      <c r="M105" s="33"/>
      <c r="N105" s="27">
        <f t="shared" ref="N105:N108" si="134">O105+P105+Q105</f>
        <v>0</v>
      </c>
      <c r="O105" s="33">
        <v>0</v>
      </c>
      <c r="P105" s="33"/>
      <c r="Q105" s="33"/>
      <c r="R105" s="27">
        <f t="shared" ref="R105:R108" si="135">S105+T105+U105</f>
        <v>0</v>
      </c>
      <c r="S105" s="33">
        <v>0</v>
      </c>
      <c r="T105" s="33"/>
      <c r="U105" s="33"/>
      <c r="V105" s="63">
        <f t="shared" si="104"/>
        <v>0</v>
      </c>
    </row>
    <row r="106" spans="1:101" ht="82.5">
      <c r="A106" s="24"/>
      <c r="B106" s="41" t="s">
        <v>304</v>
      </c>
      <c r="C106" s="35">
        <v>821</v>
      </c>
      <c r="D106" s="36" t="s">
        <v>19</v>
      </c>
      <c r="E106" s="35" t="s">
        <v>157</v>
      </c>
      <c r="F106" s="28">
        <f t="shared" si="96"/>
        <v>550389.80000000005</v>
      </c>
      <c r="G106" s="33"/>
      <c r="H106" s="33">
        <v>550389.80000000005</v>
      </c>
      <c r="I106" s="33"/>
      <c r="J106" s="28">
        <f t="shared" si="133"/>
        <v>0</v>
      </c>
      <c r="K106" s="33"/>
      <c r="L106" s="33"/>
      <c r="M106" s="33"/>
      <c r="N106" s="27">
        <f t="shared" si="134"/>
        <v>1376608.2</v>
      </c>
      <c r="O106" s="33"/>
      <c r="P106" s="33">
        <v>1376608.2</v>
      </c>
      <c r="Q106" s="33"/>
      <c r="R106" s="27">
        <f t="shared" si="135"/>
        <v>1426547</v>
      </c>
      <c r="S106" s="33"/>
      <c r="T106" s="33">
        <v>1426547</v>
      </c>
      <c r="U106" s="33"/>
      <c r="V106" s="63">
        <f t="shared" ref="V106:V107" si="136">J106/F106</f>
        <v>0</v>
      </c>
    </row>
    <row r="107" spans="1:101" ht="47.25" customHeight="1">
      <c r="A107" s="24"/>
      <c r="B107" s="41" t="s">
        <v>108</v>
      </c>
      <c r="C107" s="35" t="s">
        <v>264</v>
      </c>
      <c r="D107" s="36" t="s">
        <v>19</v>
      </c>
      <c r="E107" s="35" t="s">
        <v>179</v>
      </c>
      <c r="F107" s="28">
        <f t="shared" ref="F107" si="137">G107+H107+I107</f>
        <v>491052.5</v>
      </c>
      <c r="G107" s="33">
        <v>491052.5</v>
      </c>
      <c r="H107" s="33"/>
      <c r="I107" s="33"/>
      <c r="J107" s="28">
        <f t="shared" ref="J107" si="138">K107+L107+M107</f>
        <v>0</v>
      </c>
      <c r="K107" s="33"/>
      <c r="L107" s="33"/>
      <c r="M107" s="33"/>
      <c r="N107" s="27">
        <f t="shared" ref="N107" si="139">O107+P107+Q107</f>
        <v>940551.2</v>
      </c>
      <c r="O107" s="33">
        <v>940551.2</v>
      </c>
      <c r="P107" s="33"/>
      <c r="Q107" s="33"/>
      <c r="R107" s="27">
        <f t="shared" ref="R107" si="140">S107+T107+U107</f>
        <v>44120</v>
      </c>
      <c r="S107" s="33">
        <v>44120</v>
      </c>
      <c r="T107" s="33"/>
      <c r="U107" s="33"/>
      <c r="V107" s="63">
        <f t="shared" si="136"/>
        <v>0</v>
      </c>
    </row>
    <row r="108" spans="1:101" ht="27.75" customHeight="1">
      <c r="A108" s="24" t="s">
        <v>217</v>
      </c>
      <c r="B108" s="48" t="s">
        <v>340</v>
      </c>
      <c r="C108" s="62" t="s">
        <v>12</v>
      </c>
      <c r="D108" s="62" t="s">
        <v>12</v>
      </c>
      <c r="E108" s="62" t="s">
        <v>12</v>
      </c>
      <c r="F108" s="28">
        <f>G108+H108+I108</f>
        <v>222832.3</v>
      </c>
      <c r="G108" s="28">
        <f>G112+G110+G111</f>
        <v>14685</v>
      </c>
      <c r="H108" s="28">
        <f t="shared" ref="H108:I108" si="141">H112+H110+H111</f>
        <v>200644.2</v>
      </c>
      <c r="I108" s="28">
        <f t="shared" si="141"/>
        <v>7503.1</v>
      </c>
      <c r="J108" s="28">
        <f t="shared" si="133"/>
        <v>0</v>
      </c>
      <c r="K108" s="28">
        <f>K112+K110+K111</f>
        <v>0</v>
      </c>
      <c r="L108" s="28">
        <f t="shared" ref="L108:M108" si="142">L112+L110+L111</f>
        <v>0</v>
      </c>
      <c r="M108" s="28">
        <f t="shared" si="142"/>
        <v>0</v>
      </c>
      <c r="N108" s="27">
        <f t="shared" si="134"/>
        <v>357291.5</v>
      </c>
      <c r="O108" s="28">
        <f>O112+O110+O111</f>
        <v>9775</v>
      </c>
      <c r="P108" s="28">
        <f t="shared" ref="P108:Q108" si="143">P112+P110+P111</f>
        <v>347516.5</v>
      </c>
      <c r="Q108" s="28">
        <f t="shared" si="143"/>
        <v>0</v>
      </c>
      <c r="R108" s="27">
        <f t="shared" si="135"/>
        <v>169304.7</v>
      </c>
      <c r="S108" s="28">
        <f>S112+S110+S111</f>
        <v>9775</v>
      </c>
      <c r="T108" s="28">
        <f t="shared" ref="T108:U108" si="144">T112+T110+T111</f>
        <v>159529.70000000001</v>
      </c>
      <c r="U108" s="28">
        <f t="shared" si="144"/>
        <v>0</v>
      </c>
      <c r="V108" s="29">
        <f t="shared" si="104"/>
        <v>0</v>
      </c>
    </row>
    <row r="109" spans="1:101" ht="18.75">
      <c r="A109" s="39"/>
      <c r="B109" s="61" t="s">
        <v>15</v>
      </c>
      <c r="C109" s="32"/>
      <c r="D109" s="42"/>
      <c r="E109" s="32"/>
      <c r="F109" s="28"/>
      <c r="G109" s="33"/>
      <c r="H109" s="33"/>
      <c r="I109" s="33"/>
      <c r="J109" s="28"/>
      <c r="K109" s="33"/>
      <c r="L109" s="33"/>
      <c r="M109" s="33"/>
      <c r="N109" s="27"/>
      <c r="O109" s="33"/>
      <c r="P109" s="33"/>
      <c r="Q109" s="33"/>
      <c r="R109" s="27"/>
      <c r="S109" s="33"/>
      <c r="T109" s="33"/>
      <c r="U109" s="33"/>
      <c r="V109" s="63"/>
    </row>
    <row r="110" spans="1:101" ht="82.5">
      <c r="A110" s="39"/>
      <c r="B110" s="41" t="s">
        <v>180</v>
      </c>
      <c r="C110" s="35" t="s">
        <v>305</v>
      </c>
      <c r="D110" s="36" t="s">
        <v>83</v>
      </c>
      <c r="E110" s="35" t="s">
        <v>221</v>
      </c>
      <c r="F110" s="28">
        <f t="shared" si="96"/>
        <v>9775</v>
      </c>
      <c r="G110" s="33">
        <v>9775</v>
      </c>
      <c r="H110" s="33"/>
      <c r="I110" s="33"/>
      <c r="J110" s="28">
        <f t="shared" ref="J110:J112" si="145">K110+L110+M110</f>
        <v>0</v>
      </c>
      <c r="K110" s="33"/>
      <c r="L110" s="33"/>
      <c r="M110" s="33"/>
      <c r="N110" s="27">
        <f t="shared" ref="N110:N112" si="146">O110+P110+Q110</f>
        <v>9775</v>
      </c>
      <c r="O110" s="33">
        <v>9775</v>
      </c>
      <c r="P110" s="33"/>
      <c r="Q110" s="33"/>
      <c r="R110" s="27">
        <f t="shared" ref="R110:R112" si="147">S110+T110+U110</f>
        <v>9775</v>
      </c>
      <c r="S110" s="33">
        <v>9775</v>
      </c>
      <c r="T110" s="33"/>
      <c r="U110" s="33"/>
      <c r="V110" s="63">
        <f t="shared" si="104"/>
        <v>0</v>
      </c>
    </row>
    <row r="111" spans="1:101" ht="51.75" customHeight="1">
      <c r="A111" s="39"/>
      <c r="B111" s="92" t="s">
        <v>337</v>
      </c>
      <c r="C111" s="93">
        <v>828</v>
      </c>
      <c r="D111" s="94" t="s">
        <v>83</v>
      </c>
      <c r="E111" s="93" t="s">
        <v>338</v>
      </c>
      <c r="F111" s="27">
        <f t="shared" si="96"/>
        <v>529.29999999999995</v>
      </c>
      <c r="G111" s="33"/>
      <c r="H111" s="33"/>
      <c r="I111" s="33">
        <v>529.29999999999995</v>
      </c>
      <c r="J111" s="27">
        <f t="shared" si="145"/>
        <v>0</v>
      </c>
      <c r="K111" s="33"/>
      <c r="L111" s="33"/>
      <c r="M111" s="33"/>
      <c r="N111" s="27">
        <f t="shared" si="146"/>
        <v>0</v>
      </c>
      <c r="O111" s="33"/>
      <c r="P111" s="33"/>
      <c r="Q111" s="33"/>
      <c r="R111" s="27">
        <f t="shared" si="147"/>
        <v>0</v>
      </c>
      <c r="S111" s="33"/>
      <c r="T111" s="33"/>
      <c r="U111" s="33"/>
      <c r="V111" s="63">
        <f t="shared" si="104"/>
        <v>0</v>
      </c>
    </row>
    <row r="112" spans="1:101" ht="61.5" customHeight="1">
      <c r="A112" s="39"/>
      <c r="B112" s="41" t="s">
        <v>82</v>
      </c>
      <c r="C112" s="35" t="s">
        <v>305</v>
      </c>
      <c r="D112" s="36" t="s">
        <v>83</v>
      </c>
      <c r="E112" s="35" t="s">
        <v>220</v>
      </c>
      <c r="F112" s="28">
        <f t="shared" si="96"/>
        <v>212528</v>
      </c>
      <c r="G112" s="33">
        <v>4910</v>
      </c>
      <c r="H112" s="33">
        <v>200644.2</v>
      </c>
      <c r="I112" s="33">
        <v>6973.8</v>
      </c>
      <c r="J112" s="28">
        <f t="shared" si="145"/>
        <v>0</v>
      </c>
      <c r="K112" s="33"/>
      <c r="L112" s="33"/>
      <c r="M112" s="33"/>
      <c r="N112" s="27">
        <f t="shared" si="146"/>
        <v>347516.5</v>
      </c>
      <c r="O112" s="33">
        <v>0</v>
      </c>
      <c r="P112" s="33">
        <v>347516.5</v>
      </c>
      <c r="Q112" s="33"/>
      <c r="R112" s="27">
        <f t="shared" si="147"/>
        <v>159529.70000000001</v>
      </c>
      <c r="S112" s="33">
        <v>0</v>
      </c>
      <c r="T112" s="33">
        <v>159529.70000000001</v>
      </c>
      <c r="U112" s="33"/>
      <c r="V112" s="63">
        <f t="shared" si="104"/>
        <v>0</v>
      </c>
    </row>
    <row r="113" spans="1:101" s="66" customFormat="1" ht="28.5" customHeight="1">
      <c r="A113" s="19" t="s">
        <v>74</v>
      </c>
      <c r="B113" s="20" t="s">
        <v>75</v>
      </c>
      <c r="C113" s="21" t="s">
        <v>12</v>
      </c>
      <c r="D113" s="21" t="s">
        <v>12</v>
      </c>
      <c r="E113" s="21" t="s">
        <v>12</v>
      </c>
      <c r="F113" s="45">
        <f t="shared" si="96"/>
        <v>107066.1</v>
      </c>
      <c r="G113" s="45">
        <f>G114+G119+G122</f>
        <v>11749.5</v>
      </c>
      <c r="H113" s="45">
        <f>H114+H119+H122</f>
        <v>91400.1</v>
      </c>
      <c r="I113" s="45">
        <f>I114+I119+I122</f>
        <v>3916.5</v>
      </c>
      <c r="J113" s="45">
        <f t="shared" ref="J113:J114" si="148">K113+L113+M113</f>
        <v>0</v>
      </c>
      <c r="K113" s="45">
        <f>K114+K119+K122</f>
        <v>0</v>
      </c>
      <c r="L113" s="45">
        <f>L114+L119+L122</f>
        <v>0</v>
      </c>
      <c r="M113" s="45">
        <f>M114+M119+M122</f>
        <v>0</v>
      </c>
      <c r="N113" s="45">
        <f t="shared" ref="N113:N114" si="149">O113+P113+Q113</f>
        <v>140002.70000000001</v>
      </c>
      <c r="O113" s="45">
        <f>O114+O119+O122</f>
        <v>12210</v>
      </c>
      <c r="P113" s="45">
        <f>P114+P119+P122</f>
        <v>123722.7</v>
      </c>
      <c r="Q113" s="45">
        <f>Q114+Q119+Q122</f>
        <v>4070</v>
      </c>
      <c r="R113" s="45">
        <f t="shared" ref="R113:R114" si="150">S113+T113+U113</f>
        <v>154447.79999999999</v>
      </c>
      <c r="S113" s="45">
        <f>S114+S119+S122</f>
        <v>10726.2</v>
      </c>
      <c r="T113" s="45">
        <f>T114+T119+T122</f>
        <v>143721.60000000001</v>
      </c>
      <c r="U113" s="45">
        <f>U114+U119+U122</f>
        <v>0</v>
      </c>
      <c r="V113" s="46">
        <f t="shared" si="104"/>
        <v>0</v>
      </c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</row>
    <row r="114" spans="1:101" ht="33">
      <c r="A114" s="11" t="s">
        <v>76</v>
      </c>
      <c r="B114" s="25" t="s">
        <v>77</v>
      </c>
      <c r="C114" s="37" t="s">
        <v>12</v>
      </c>
      <c r="D114" s="37" t="s">
        <v>12</v>
      </c>
      <c r="E114" s="37" t="s">
        <v>12</v>
      </c>
      <c r="F114" s="28">
        <f t="shared" si="96"/>
        <v>9178.7999999999993</v>
      </c>
      <c r="G114" s="28">
        <f>SUM(G116:G117)</f>
        <v>0</v>
      </c>
      <c r="H114" s="28">
        <f>SUM(H116:H117)</f>
        <v>9178.7999999999993</v>
      </c>
      <c r="I114" s="28">
        <f>SUM(I116:I117)</f>
        <v>0</v>
      </c>
      <c r="J114" s="28">
        <f t="shared" si="148"/>
        <v>0</v>
      </c>
      <c r="K114" s="28">
        <f>SUM(K116:K117)</f>
        <v>0</v>
      </c>
      <c r="L114" s="28">
        <f>SUM(L116:L117)</f>
        <v>0</v>
      </c>
      <c r="M114" s="28">
        <f>SUM(M116:M117)</f>
        <v>0</v>
      </c>
      <c r="N114" s="27">
        <f t="shared" si="149"/>
        <v>16009.3</v>
      </c>
      <c r="O114" s="28">
        <f>SUM(O116:O117)</f>
        <v>0</v>
      </c>
      <c r="P114" s="28">
        <f>SUM(P116:P117)</f>
        <v>16009.3</v>
      </c>
      <c r="Q114" s="28">
        <f>SUM(Q116:Q117)</f>
        <v>0</v>
      </c>
      <c r="R114" s="27">
        <f t="shared" si="150"/>
        <v>34938.6</v>
      </c>
      <c r="S114" s="28">
        <f>SUM(S116:S117)</f>
        <v>0</v>
      </c>
      <c r="T114" s="28">
        <f>SUM(T116:T117)</f>
        <v>34938.6</v>
      </c>
      <c r="U114" s="28">
        <f>SUM(U116:U117)</f>
        <v>0</v>
      </c>
      <c r="V114" s="38">
        <f t="shared" si="104"/>
        <v>0</v>
      </c>
    </row>
    <row r="115" spans="1:101" ht="18.75">
      <c r="A115" s="14"/>
      <c r="B115" s="31" t="s">
        <v>15</v>
      </c>
      <c r="C115" s="57"/>
      <c r="D115" s="57"/>
      <c r="E115" s="57"/>
      <c r="F115" s="28"/>
      <c r="G115" s="28"/>
      <c r="H115" s="28"/>
      <c r="I115" s="28"/>
      <c r="J115" s="28"/>
      <c r="K115" s="28"/>
      <c r="L115" s="28"/>
      <c r="M115" s="28"/>
      <c r="N115" s="27"/>
      <c r="O115" s="28"/>
      <c r="P115" s="28"/>
      <c r="Q115" s="28"/>
      <c r="R115" s="27"/>
      <c r="S115" s="28"/>
      <c r="T115" s="28"/>
      <c r="U115" s="28"/>
      <c r="V115" s="38"/>
    </row>
    <row r="116" spans="1:101" ht="36.75" customHeight="1">
      <c r="A116" s="39"/>
      <c r="B116" s="91" t="s">
        <v>78</v>
      </c>
      <c r="C116" s="35" t="s">
        <v>306</v>
      </c>
      <c r="D116" s="36" t="s">
        <v>79</v>
      </c>
      <c r="E116" s="35" t="s">
        <v>158</v>
      </c>
      <c r="F116" s="28">
        <f t="shared" ref="F116:F155" si="151">G116+H116+I116</f>
        <v>5791.6</v>
      </c>
      <c r="G116" s="33"/>
      <c r="H116" s="33">
        <v>5791.6</v>
      </c>
      <c r="I116" s="33"/>
      <c r="J116" s="28">
        <f t="shared" ref="J116:J117" si="152">K116+L116+M116</f>
        <v>0</v>
      </c>
      <c r="K116" s="33"/>
      <c r="L116" s="33"/>
      <c r="M116" s="33"/>
      <c r="N116" s="27">
        <f t="shared" ref="N116:N117" si="153">O116+P116+Q116</f>
        <v>6257</v>
      </c>
      <c r="O116" s="33"/>
      <c r="P116" s="33">
        <v>6257</v>
      </c>
      <c r="Q116" s="33"/>
      <c r="R116" s="27">
        <f t="shared" ref="R116:R117" si="154">S116+T116+U116</f>
        <v>6244.8</v>
      </c>
      <c r="S116" s="33"/>
      <c r="T116" s="33">
        <v>6244.8</v>
      </c>
      <c r="U116" s="33"/>
      <c r="V116" s="63">
        <f t="shared" ref="V116:V155" si="155">J116/F116</f>
        <v>0</v>
      </c>
    </row>
    <row r="117" spans="1:101" ht="90" customHeight="1">
      <c r="A117" s="39"/>
      <c r="B117" s="41" t="s">
        <v>80</v>
      </c>
      <c r="C117" s="35" t="s">
        <v>306</v>
      </c>
      <c r="D117" s="36" t="s">
        <v>79</v>
      </c>
      <c r="E117" s="35" t="s">
        <v>159</v>
      </c>
      <c r="F117" s="28">
        <f t="shared" si="151"/>
        <v>3387.2</v>
      </c>
      <c r="G117" s="33"/>
      <c r="H117" s="33">
        <v>3387.2</v>
      </c>
      <c r="I117" s="33"/>
      <c r="J117" s="28">
        <f t="shared" si="152"/>
        <v>0</v>
      </c>
      <c r="K117" s="33"/>
      <c r="L117" s="33"/>
      <c r="M117" s="33"/>
      <c r="N117" s="27">
        <f t="shared" si="153"/>
        <v>9752.2999999999993</v>
      </c>
      <c r="O117" s="33"/>
      <c r="P117" s="33">
        <v>9752.2999999999993</v>
      </c>
      <c r="Q117" s="33"/>
      <c r="R117" s="27">
        <f t="shared" si="154"/>
        <v>28693.8</v>
      </c>
      <c r="S117" s="33"/>
      <c r="T117" s="33">
        <v>28693.8</v>
      </c>
      <c r="U117" s="33"/>
      <c r="V117" s="63">
        <f t="shared" si="155"/>
        <v>0</v>
      </c>
    </row>
    <row r="118" spans="1:101" ht="18.75">
      <c r="A118" s="39"/>
      <c r="B118" s="40" t="s">
        <v>15</v>
      </c>
      <c r="C118" s="32"/>
      <c r="D118" s="32"/>
      <c r="E118" s="32"/>
      <c r="F118" s="28"/>
      <c r="G118" s="28"/>
      <c r="H118" s="28"/>
      <c r="I118" s="28"/>
      <c r="J118" s="28"/>
      <c r="K118" s="28"/>
      <c r="L118" s="28"/>
      <c r="M118" s="28"/>
      <c r="N118" s="27"/>
      <c r="O118" s="28"/>
      <c r="P118" s="28"/>
      <c r="Q118" s="28"/>
      <c r="R118" s="27"/>
      <c r="S118" s="28"/>
      <c r="T118" s="28"/>
      <c r="U118" s="28"/>
      <c r="V118" s="38"/>
    </row>
    <row r="119" spans="1:101" ht="38.25" customHeight="1">
      <c r="A119" s="24" t="s">
        <v>81</v>
      </c>
      <c r="B119" s="48" t="s">
        <v>307</v>
      </c>
      <c r="C119" s="26" t="s">
        <v>12</v>
      </c>
      <c r="D119" s="26" t="s">
        <v>12</v>
      </c>
      <c r="E119" s="26" t="s">
        <v>12</v>
      </c>
      <c r="F119" s="28">
        <f t="shared" si="151"/>
        <v>3590</v>
      </c>
      <c r="G119" s="28">
        <f>G121</f>
        <v>0</v>
      </c>
      <c r="H119" s="28">
        <f t="shared" ref="H119:I119" si="156">H121</f>
        <v>3590</v>
      </c>
      <c r="I119" s="28">
        <f t="shared" si="156"/>
        <v>0</v>
      </c>
      <c r="J119" s="27">
        <f t="shared" ref="J119" si="157">K119+L119+M119</f>
        <v>0</v>
      </c>
      <c r="K119" s="28">
        <f>+K121</f>
        <v>0</v>
      </c>
      <c r="L119" s="28">
        <f t="shared" ref="L119:M119" si="158">+L121</f>
        <v>0</v>
      </c>
      <c r="M119" s="28">
        <f t="shared" si="158"/>
        <v>0</v>
      </c>
      <c r="N119" s="27">
        <f t="shared" ref="N119" si="159">O119+P119+Q119</f>
        <v>26000</v>
      </c>
      <c r="O119" s="28">
        <f>O121</f>
        <v>0</v>
      </c>
      <c r="P119" s="28">
        <f t="shared" ref="P119:Q119" si="160">P121</f>
        <v>26000</v>
      </c>
      <c r="Q119" s="28">
        <f t="shared" si="160"/>
        <v>0</v>
      </c>
      <c r="R119" s="27">
        <f t="shared" ref="R119" si="161">S119+T119+U119</f>
        <v>37000</v>
      </c>
      <c r="S119" s="28">
        <f>S121</f>
        <v>0</v>
      </c>
      <c r="T119" s="28">
        <f t="shared" ref="T119:U119" si="162">T121</f>
        <v>37000</v>
      </c>
      <c r="U119" s="28">
        <f t="shared" si="162"/>
        <v>0</v>
      </c>
      <c r="V119" s="29">
        <f t="shared" si="155"/>
        <v>0</v>
      </c>
    </row>
    <row r="120" spans="1:101" ht="18.75">
      <c r="A120" s="39"/>
      <c r="B120" s="40" t="s">
        <v>15</v>
      </c>
      <c r="C120" s="32"/>
      <c r="D120" s="32"/>
      <c r="E120" s="32"/>
      <c r="F120" s="28"/>
      <c r="G120" s="28"/>
      <c r="H120" s="28"/>
      <c r="I120" s="28"/>
      <c r="J120" s="28"/>
      <c r="K120" s="28"/>
      <c r="L120" s="28"/>
      <c r="M120" s="28"/>
      <c r="N120" s="27"/>
      <c r="O120" s="28"/>
      <c r="P120" s="28"/>
      <c r="Q120" s="28"/>
      <c r="R120" s="27"/>
      <c r="S120" s="28"/>
      <c r="T120" s="28"/>
      <c r="U120" s="28"/>
      <c r="V120" s="29"/>
    </row>
    <row r="121" spans="1:101" ht="51.75" customHeight="1">
      <c r="A121" s="39"/>
      <c r="B121" s="41" t="s">
        <v>229</v>
      </c>
      <c r="C121" s="35">
        <v>810</v>
      </c>
      <c r="D121" s="36" t="s">
        <v>85</v>
      </c>
      <c r="E121" s="35" t="s">
        <v>230</v>
      </c>
      <c r="F121" s="28">
        <f t="shared" si="151"/>
        <v>3590</v>
      </c>
      <c r="G121" s="28"/>
      <c r="H121" s="28">
        <v>3590</v>
      </c>
      <c r="I121" s="28"/>
      <c r="J121" s="28">
        <f t="shared" ref="J121:J122" si="163">K121+L121+M121</f>
        <v>0</v>
      </c>
      <c r="K121" s="28"/>
      <c r="L121" s="28"/>
      <c r="M121" s="28"/>
      <c r="N121" s="27">
        <f t="shared" ref="N121:N122" si="164">O121+P121+Q121</f>
        <v>26000</v>
      </c>
      <c r="O121" s="28"/>
      <c r="P121" s="33">
        <v>26000</v>
      </c>
      <c r="Q121" s="28"/>
      <c r="R121" s="27">
        <f t="shared" ref="R121:R122" si="165">S121+T121+U121</f>
        <v>37000</v>
      </c>
      <c r="S121" s="28"/>
      <c r="T121" s="33">
        <v>37000</v>
      </c>
      <c r="U121" s="33"/>
      <c r="V121" s="29">
        <f t="shared" si="155"/>
        <v>0</v>
      </c>
    </row>
    <row r="122" spans="1:101" s="8" customFormat="1" ht="26.25" customHeight="1">
      <c r="A122" s="24" t="s">
        <v>84</v>
      </c>
      <c r="B122" s="48" t="s">
        <v>161</v>
      </c>
      <c r="C122" s="62" t="s">
        <v>12</v>
      </c>
      <c r="D122" s="10" t="s">
        <v>12</v>
      </c>
      <c r="E122" s="62" t="s">
        <v>12</v>
      </c>
      <c r="F122" s="28">
        <f t="shared" si="151"/>
        <v>94297.3</v>
      </c>
      <c r="G122" s="28">
        <f t="shared" ref="G122:H122" si="166">G124</f>
        <v>11749.5</v>
      </c>
      <c r="H122" s="28">
        <f t="shared" si="166"/>
        <v>78631.3</v>
      </c>
      <c r="I122" s="28">
        <f t="shared" ref="I122" si="167">I124</f>
        <v>3916.5</v>
      </c>
      <c r="J122" s="28">
        <f t="shared" si="163"/>
        <v>0</v>
      </c>
      <c r="K122" s="28">
        <f t="shared" ref="K122:M122" si="168">K124</f>
        <v>0</v>
      </c>
      <c r="L122" s="28">
        <f t="shared" si="168"/>
        <v>0</v>
      </c>
      <c r="M122" s="28">
        <f t="shared" si="168"/>
        <v>0</v>
      </c>
      <c r="N122" s="28">
        <f t="shared" si="164"/>
        <v>97993.4</v>
      </c>
      <c r="O122" s="28">
        <f t="shared" ref="O122:T122" si="169">O124</f>
        <v>12210</v>
      </c>
      <c r="P122" s="28">
        <f t="shared" si="169"/>
        <v>81713.399999999994</v>
      </c>
      <c r="Q122" s="28">
        <f t="shared" si="169"/>
        <v>4070</v>
      </c>
      <c r="R122" s="28">
        <f t="shared" si="165"/>
        <v>82509.2</v>
      </c>
      <c r="S122" s="28">
        <f t="shared" si="169"/>
        <v>10726.2</v>
      </c>
      <c r="T122" s="28">
        <f t="shared" si="169"/>
        <v>71783</v>
      </c>
      <c r="U122" s="28">
        <f t="shared" ref="U122" si="170">U124</f>
        <v>0</v>
      </c>
      <c r="V122" s="38">
        <f t="shared" si="155"/>
        <v>0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</row>
    <row r="123" spans="1:101" ht="18.75">
      <c r="A123" s="39"/>
      <c r="B123" s="40" t="s">
        <v>15</v>
      </c>
      <c r="C123" s="32"/>
      <c r="D123" s="42"/>
      <c r="E123" s="32"/>
      <c r="F123" s="28"/>
      <c r="G123" s="28"/>
      <c r="H123" s="28"/>
      <c r="I123" s="28"/>
      <c r="J123" s="28"/>
      <c r="K123" s="28"/>
      <c r="L123" s="28"/>
      <c r="M123" s="28"/>
      <c r="N123" s="27"/>
      <c r="O123" s="28"/>
      <c r="P123" s="28"/>
      <c r="Q123" s="28"/>
      <c r="R123" s="27"/>
      <c r="S123" s="28"/>
      <c r="T123" s="28"/>
      <c r="U123" s="28"/>
      <c r="V123" s="38"/>
    </row>
    <row r="124" spans="1:101" ht="56.25" customHeight="1">
      <c r="A124" s="39"/>
      <c r="B124" s="41" t="s">
        <v>163</v>
      </c>
      <c r="C124" s="35">
        <v>810</v>
      </c>
      <c r="D124" s="36" t="s">
        <v>85</v>
      </c>
      <c r="E124" s="35" t="s">
        <v>162</v>
      </c>
      <c r="F124" s="28">
        <f t="shared" si="151"/>
        <v>94297.3</v>
      </c>
      <c r="G124" s="33">
        <v>11749.5</v>
      </c>
      <c r="H124" s="33">
        <v>78631.3</v>
      </c>
      <c r="I124" s="33">
        <v>3916.5</v>
      </c>
      <c r="J124" s="28">
        <f t="shared" ref="J124:J130" si="171">K124+L124+M124</f>
        <v>0</v>
      </c>
      <c r="K124" s="33"/>
      <c r="L124" s="33"/>
      <c r="M124" s="33"/>
      <c r="N124" s="27">
        <f t="shared" ref="N124:N126" si="172">O124+P124+Q124</f>
        <v>97993.4</v>
      </c>
      <c r="O124" s="33">
        <v>12210</v>
      </c>
      <c r="P124" s="33">
        <v>81713.399999999994</v>
      </c>
      <c r="Q124" s="33">
        <v>4070</v>
      </c>
      <c r="R124" s="27">
        <f t="shared" ref="R124:R126" si="173">S124+T124+U124</f>
        <v>82509.2</v>
      </c>
      <c r="S124" s="33">
        <v>10726.2</v>
      </c>
      <c r="T124" s="33">
        <v>71783</v>
      </c>
      <c r="U124" s="33"/>
      <c r="V124" s="63">
        <f t="shared" si="155"/>
        <v>0</v>
      </c>
    </row>
    <row r="125" spans="1:101" s="66" customFormat="1" ht="39" customHeight="1">
      <c r="A125" s="19" t="s">
        <v>86</v>
      </c>
      <c r="B125" s="60" t="s">
        <v>87</v>
      </c>
      <c r="C125" s="21" t="s">
        <v>12</v>
      </c>
      <c r="D125" s="21" t="s">
        <v>12</v>
      </c>
      <c r="E125" s="21" t="s">
        <v>12</v>
      </c>
      <c r="F125" s="45">
        <f t="shared" si="151"/>
        <v>5661753.5999999996</v>
      </c>
      <c r="G125" s="45">
        <f>G126+G136+G132</f>
        <v>3356470.8</v>
      </c>
      <c r="H125" s="45">
        <f>H126+H136+H132</f>
        <v>2036967.4</v>
      </c>
      <c r="I125" s="45">
        <f>I126+I136+I132</f>
        <v>268315.40000000002</v>
      </c>
      <c r="J125" s="45">
        <f t="shared" si="171"/>
        <v>0</v>
      </c>
      <c r="K125" s="45">
        <f>K126+K136+K132</f>
        <v>0</v>
      </c>
      <c r="L125" s="45">
        <f>L126+L136+L132</f>
        <v>0</v>
      </c>
      <c r="M125" s="45">
        <f>M126+M136+M132</f>
        <v>0</v>
      </c>
      <c r="N125" s="45">
        <f t="shared" si="172"/>
        <v>6623220</v>
      </c>
      <c r="O125" s="45">
        <f>O126+O136+O132</f>
        <v>3075112</v>
      </c>
      <c r="P125" s="45">
        <f>P126+P136+P132</f>
        <v>3485108</v>
      </c>
      <c r="Q125" s="45">
        <f>Q126+Q136+Q132</f>
        <v>63000</v>
      </c>
      <c r="R125" s="45">
        <f t="shared" si="173"/>
        <v>8189147.5999999996</v>
      </c>
      <c r="S125" s="45">
        <f>S126+S136+S132</f>
        <v>4101290.8</v>
      </c>
      <c r="T125" s="45">
        <f>T126+T136+T132</f>
        <v>4024856.8</v>
      </c>
      <c r="U125" s="45">
        <f>U126+U136+U132</f>
        <v>63000</v>
      </c>
      <c r="V125" s="46">
        <f t="shared" si="155"/>
        <v>0</v>
      </c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</row>
    <row r="126" spans="1:101" ht="48.75" customHeight="1">
      <c r="A126" s="11" t="s">
        <v>88</v>
      </c>
      <c r="B126" s="25" t="s">
        <v>313</v>
      </c>
      <c r="C126" s="58" t="s">
        <v>12</v>
      </c>
      <c r="D126" s="58" t="s">
        <v>12</v>
      </c>
      <c r="E126" s="58" t="s">
        <v>12</v>
      </c>
      <c r="F126" s="28">
        <f t="shared" si="151"/>
        <v>5294361.4000000004</v>
      </c>
      <c r="G126" s="28">
        <f>SUM(G128:G131)</f>
        <v>3125060.1</v>
      </c>
      <c r="H126" s="28">
        <f t="shared" ref="H126:I126" si="174">SUM(H128:H131)</f>
        <v>1900985.9</v>
      </c>
      <c r="I126" s="28">
        <f t="shared" si="174"/>
        <v>268315.40000000002</v>
      </c>
      <c r="J126" s="28">
        <f t="shared" si="171"/>
        <v>0</v>
      </c>
      <c r="K126" s="28">
        <f>SUM(K128:K131)</f>
        <v>0</v>
      </c>
      <c r="L126" s="28">
        <f t="shared" ref="L126:M126" si="175">SUM(L128:L131)</f>
        <v>0</v>
      </c>
      <c r="M126" s="28">
        <f t="shared" si="175"/>
        <v>0</v>
      </c>
      <c r="N126" s="27">
        <f t="shared" si="172"/>
        <v>6253977.2000000002</v>
      </c>
      <c r="O126" s="28">
        <f>SUM(O128:O131)</f>
        <v>2861284</v>
      </c>
      <c r="P126" s="28">
        <f t="shared" ref="P126:Q126" si="176">SUM(P128:P131)</f>
        <v>3329693.2</v>
      </c>
      <c r="Q126" s="28">
        <f t="shared" si="176"/>
        <v>63000</v>
      </c>
      <c r="R126" s="27">
        <f t="shared" si="173"/>
        <v>7859720.2999999998</v>
      </c>
      <c r="S126" s="28">
        <f>SUM(S128:S131)</f>
        <v>3927278.3</v>
      </c>
      <c r="T126" s="28">
        <f t="shared" ref="T126:U126" si="177">SUM(T128:T131)</f>
        <v>3869442</v>
      </c>
      <c r="U126" s="28">
        <f t="shared" si="177"/>
        <v>63000</v>
      </c>
      <c r="V126" s="29">
        <f t="shared" si="155"/>
        <v>0</v>
      </c>
    </row>
    <row r="127" spans="1:101" ht="18.75">
      <c r="A127" s="14"/>
      <c r="B127" s="31" t="s">
        <v>15</v>
      </c>
      <c r="C127" s="57"/>
      <c r="D127" s="57"/>
      <c r="E127" s="57"/>
      <c r="F127" s="27">
        <f t="shared" si="151"/>
        <v>0</v>
      </c>
      <c r="G127" s="28"/>
      <c r="H127" s="28"/>
      <c r="I127" s="28"/>
      <c r="J127" s="28">
        <f t="shared" si="171"/>
        <v>0</v>
      </c>
      <c r="K127" s="28"/>
      <c r="L127" s="28"/>
      <c r="M127" s="28"/>
      <c r="N127" s="27">
        <f>O127+P127+Q127</f>
        <v>0</v>
      </c>
      <c r="O127" s="28"/>
      <c r="P127" s="28"/>
      <c r="Q127" s="28"/>
      <c r="R127" s="27">
        <f>S127+T127+U127</f>
        <v>0</v>
      </c>
      <c r="S127" s="28"/>
      <c r="T127" s="28"/>
      <c r="U127" s="28"/>
      <c r="V127" s="38"/>
    </row>
    <row r="128" spans="1:101" ht="49.5">
      <c r="A128" s="39"/>
      <c r="B128" s="41" t="s">
        <v>308</v>
      </c>
      <c r="C128" s="36" t="s">
        <v>312</v>
      </c>
      <c r="D128" s="36" t="s">
        <v>89</v>
      </c>
      <c r="E128" s="35" t="s">
        <v>310</v>
      </c>
      <c r="F128" s="28">
        <f t="shared" si="151"/>
        <v>604201.6</v>
      </c>
      <c r="G128" s="28"/>
      <c r="H128" s="28">
        <v>604201.6</v>
      </c>
      <c r="I128" s="28"/>
      <c r="J128" s="28">
        <f t="shared" si="171"/>
        <v>0</v>
      </c>
      <c r="K128" s="28"/>
      <c r="L128" s="28"/>
      <c r="M128" s="28"/>
      <c r="N128" s="27">
        <f t="shared" ref="N128:N130" si="178">O128+P128+Q128</f>
        <v>684615.7</v>
      </c>
      <c r="O128" s="28"/>
      <c r="P128" s="28">
        <v>684615.7</v>
      </c>
      <c r="Q128" s="28"/>
      <c r="R128" s="27">
        <f t="shared" ref="R128:R131" si="179">S128+T128+U128</f>
        <v>0</v>
      </c>
      <c r="S128" s="28"/>
      <c r="T128" s="28"/>
      <c r="U128" s="28"/>
      <c r="V128" s="63">
        <f t="shared" si="155"/>
        <v>0</v>
      </c>
    </row>
    <row r="129" spans="1:101" ht="56.25" customHeight="1">
      <c r="A129" s="39"/>
      <c r="B129" s="41" t="s">
        <v>258</v>
      </c>
      <c r="C129" s="36" t="s">
        <v>263</v>
      </c>
      <c r="D129" s="36" t="s">
        <v>17</v>
      </c>
      <c r="E129" s="35" t="s">
        <v>160</v>
      </c>
      <c r="F129" s="28">
        <f t="shared" si="151"/>
        <v>367.5</v>
      </c>
      <c r="G129" s="28">
        <v>367.5</v>
      </c>
      <c r="H129" s="28"/>
      <c r="I129" s="28"/>
      <c r="J129" s="28">
        <f t="shared" si="171"/>
        <v>0</v>
      </c>
      <c r="K129" s="28"/>
      <c r="L129" s="28"/>
      <c r="M129" s="28"/>
      <c r="N129" s="27">
        <f t="shared" si="178"/>
        <v>367.5</v>
      </c>
      <c r="O129" s="28">
        <v>367.5</v>
      </c>
      <c r="P129" s="28"/>
      <c r="Q129" s="28"/>
      <c r="R129" s="27">
        <f t="shared" si="179"/>
        <v>367.5</v>
      </c>
      <c r="S129" s="28">
        <v>367.5</v>
      </c>
      <c r="T129" s="28"/>
      <c r="U129" s="28"/>
      <c r="V129" s="63">
        <f t="shared" si="155"/>
        <v>0</v>
      </c>
    </row>
    <row r="130" spans="1:101" ht="58.5" customHeight="1">
      <c r="A130" s="39"/>
      <c r="B130" s="41" t="s">
        <v>258</v>
      </c>
      <c r="C130" s="36" t="s">
        <v>312</v>
      </c>
      <c r="D130" s="36" t="s">
        <v>89</v>
      </c>
      <c r="E130" s="35" t="s">
        <v>160</v>
      </c>
      <c r="F130" s="28">
        <f t="shared" si="151"/>
        <v>1342365.5</v>
      </c>
      <c r="G130" s="28">
        <v>1074050.1000000001</v>
      </c>
      <c r="H130" s="28"/>
      <c r="I130" s="28">
        <v>268315.40000000002</v>
      </c>
      <c r="J130" s="28">
        <f t="shared" si="171"/>
        <v>0</v>
      </c>
      <c r="K130" s="28"/>
      <c r="L130" s="28"/>
      <c r="M130" s="28"/>
      <c r="N130" s="27">
        <f t="shared" si="178"/>
        <v>157015</v>
      </c>
      <c r="O130" s="28">
        <v>94015</v>
      </c>
      <c r="P130" s="28"/>
      <c r="Q130" s="28">
        <v>63000</v>
      </c>
      <c r="R130" s="27">
        <f t="shared" si="179"/>
        <v>157015</v>
      </c>
      <c r="S130" s="28">
        <v>94015</v>
      </c>
      <c r="T130" s="28"/>
      <c r="U130" s="28">
        <v>63000</v>
      </c>
      <c r="V130" s="63">
        <f t="shared" si="155"/>
        <v>0</v>
      </c>
    </row>
    <row r="131" spans="1:101" ht="74.25" customHeight="1">
      <c r="A131" s="39"/>
      <c r="B131" s="41" t="s">
        <v>309</v>
      </c>
      <c r="C131" s="36" t="s">
        <v>312</v>
      </c>
      <c r="D131" s="36" t="s">
        <v>89</v>
      </c>
      <c r="E131" s="35" t="s">
        <v>311</v>
      </c>
      <c r="F131" s="28">
        <f t="shared" si="151"/>
        <v>3347426.8</v>
      </c>
      <c r="G131" s="33">
        <v>2050642.5</v>
      </c>
      <c r="H131" s="33">
        <v>1296784.3</v>
      </c>
      <c r="I131" s="33"/>
      <c r="J131" s="28">
        <f t="shared" ref="J131:J132" si="180">K131+L131+M131</f>
        <v>0</v>
      </c>
      <c r="K131" s="33"/>
      <c r="L131" s="33"/>
      <c r="M131" s="33"/>
      <c r="N131" s="27">
        <f t="shared" ref="N131:N132" si="181">O131+P131+Q131</f>
        <v>5411979</v>
      </c>
      <c r="O131" s="33">
        <v>2766901.5</v>
      </c>
      <c r="P131" s="33">
        <v>2645077.5</v>
      </c>
      <c r="Q131" s="33"/>
      <c r="R131" s="27">
        <f t="shared" si="179"/>
        <v>7702337.7999999998</v>
      </c>
      <c r="S131" s="33">
        <v>3832895.8</v>
      </c>
      <c r="T131" s="33">
        <v>3869442</v>
      </c>
      <c r="U131" s="33"/>
      <c r="V131" s="63">
        <f t="shared" si="155"/>
        <v>0</v>
      </c>
    </row>
    <row r="132" spans="1:101" ht="36.75" customHeight="1">
      <c r="A132" s="11" t="s">
        <v>182</v>
      </c>
      <c r="B132" s="25" t="s">
        <v>314</v>
      </c>
      <c r="C132" s="37" t="s">
        <v>12</v>
      </c>
      <c r="D132" s="37" t="s">
        <v>12</v>
      </c>
      <c r="E132" s="37" t="s">
        <v>12</v>
      </c>
      <c r="F132" s="27">
        <f t="shared" si="151"/>
        <v>189731.5</v>
      </c>
      <c r="G132" s="28">
        <f>SUM(G134:G135)</f>
        <v>53750</v>
      </c>
      <c r="H132" s="28">
        <f>SUM(H134:H135)</f>
        <v>135981.5</v>
      </c>
      <c r="I132" s="28">
        <f>SUM(I134:I135)</f>
        <v>0</v>
      </c>
      <c r="J132" s="27">
        <f t="shared" si="180"/>
        <v>0</v>
      </c>
      <c r="K132" s="28">
        <f>SUM(K134:K135)</f>
        <v>0</v>
      </c>
      <c r="L132" s="28">
        <f>SUM(L134:L135)</f>
        <v>0</v>
      </c>
      <c r="M132" s="28">
        <f>SUM(M134:M135)</f>
        <v>0</v>
      </c>
      <c r="N132" s="27">
        <f t="shared" si="181"/>
        <v>197414.8</v>
      </c>
      <c r="O132" s="28">
        <f>SUM(O134:O135)</f>
        <v>42000</v>
      </c>
      <c r="P132" s="28">
        <f>SUM(P134:P135)</f>
        <v>155414.79999999999</v>
      </c>
      <c r="Q132" s="28">
        <f>SUM(Q134:Q135)</f>
        <v>0</v>
      </c>
      <c r="R132" s="27">
        <f t="shared" ref="R132" si="182">S132+T132+U132</f>
        <v>155414.79999999999</v>
      </c>
      <c r="S132" s="28">
        <f>SUM(S134:S135)</f>
        <v>0</v>
      </c>
      <c r="T132" s="28">
        <f>SUM(T134:T135)</f>
        <v>155414.79999999999</v>
      </c>
      <c r="U132" s="28">
        <f>SUM(U134:U135)</f>
        <v>0</v>
      </c>
      <c r="V132" s="29">
        <f t="shared" si="155"/>
        <v>0</v>
      </c>
    </row>
    <row r="133" spans="1:101" ht="18.75">
      <c r="A133" s="14"/>
      <c r="B133" s="31" t="s">
        <v>15</v>
      </c>
      <c r="C133" s="57"/>
      <c r="D133" s="57"/>
      <c r="E133" s="57"/>
      <c r="F133" s="28"/>
      <c r="G133" s="33"/>
      <c r="H133" s="33"/>
      <c r="I133" s="33"/>
      <c r="J133" s="28"/>
      <c r="K133" s="33"/>
      <c r="L133" s="33"/>
      <c r="M133" s="33"/>
      <c r="N133" s="27"/>
      <c r="O133" s="33"/>
      <c r="P133" s="33"/>
      <c r="Q133" s="33"/>
      <c r="R133" s="27"/>
      <c r="S133" s="33"/>
      <c r="T133" s="33"/>
      <c r="U133" s="33"/>
      <c r="V133" s="63"/>
    </row>
    <row r="134" spans="1:101" ht="57" customHeight="1">
      <c r="A134" s="39"/>
      <c r="B134" s="41" t="s">
        <v>258</v>
      </c>
      <c r="C134" s="35" t="s">
        <v>312</v>
      </c>
      <c r="D134" s="36" t="s">
        <v>89</v>
      </c>
      <c r="E134" s="35" t="s">
        <v>219</v>
      </c>
      <c r="F134" s="28">
        <f t="shared" si="151"/>
        <v>53750</v>
      </c>
      <c r="G134" s="33">
        <v>53750</v>
      </c>
      <c r="H134" s="33"/>
      <c r="I134" s="33"/>
      <c r="J134" s="28">
        <f t="shared" ref="J134:J136" si="183">K134+L134+M134</f>
        <v>0</v>
      </c>
      <c r="K134" s="33"/>
      <c r="L134" s="33"/>
      <c r="M134" s="33"/>
      <c r="N134" s="27">
        <f t="shared" ref="N134:N136" si="184">O134+P134+Q134</f>
        <v>42000</v>
      </c>
      <c r="O134" s="33">
        <v>42000</v>
      </c>
      <c r="P134" s="33"/>
      <c r="Q134" s="33"/>
      <c r="R134" s="27">
        <f t="shared" ref="R134:R136" si="185">S134+T134+U134</f>
        <v>0</v>
      </c>
      <c r="S134" s="33"/>
      <c r="T134" s="33"/>
      <c r="U134" s="33"/>
      <c r="V134" s="63">
        <f t="shared" si="155"/>
        <v>0</v>
      </c>
    </row>
    <row r="135" spans="1:101" ht="95.25" customHeight="1">
      <c r="A135" s="39"/>
      <c r="B135" s="41" t="s">
        <v>186</v>
      </c>
      <c r="C135" s="35" t="s">
        <v>312</v>
      </c>
      <c r="D135" s="36" t="s">
        <v>89</v>
      </c>
      <c r="E135" s="35" t="s">
        <v>185</v>
      </c>
      <c r="F135" s="28">
        <f t="shared" si="151"/>
        <v>135981.5</v>
      </c>
      <c r="G135" s="33"/>
      <c r="H135" s="33">
        <v>135981.5</v>
      </c>
      <c r="I135" s="33"/>
      <c r="J135" s="28">
        <f t="shared" si="183"/>
        <v>0</v>
      </c>
      <c r="K135" s="33"/>
      <c r="L135" s="33"/>
      <c r="M135" s="33"/>
      <c r="N135" s="27">
        <f t="shared" si="184"/>
        <v>155414.79999999999</v>
      </c>
      <c r="O135" s="33"/>
      <c r="P135" s="33">
        <v>155414.79999999999</v>
      </c>
      <c r="Q135" s="33"/>
      <c r="R135" s="27">
        <f t="shared" si="185"/>
        <v>155414.79999999999</v>
      </c>
      <c r="S135" s="33"/>
      <c r="T135" s="33">
        <v>155414.79999999999</v>
      </c>
      <c r="U135" s="33"/>
      <c r="V135" s="63">
        <f t="shared" si="155"/>
        <v>0</v>
      </c>
    </row>
    <row r="136" spans="1:101" s="8" customFormat="1" ht="38.25" customHeight="1">
      <c r="A136" s="24" t="s">
        <v>191</v>
      </c>
      <c r="B136" s="48" t="s">
        <v>315</v>
      </c>
      <c r="C136" s="26" t="s">
        <v>12</v>
      </c>
      <c r="D136" s="26" t="s">
        <v>12</v>
      </c>
      <c r="E136" s="26" t="s">
        <v>12</v>
      </c>
      <c r="F136" s="28">
        <f t="shared" si="151"/>
        <v>177660.7</v>
      </c>
      <c r="G136" s="28">
        <f>SUM(G138:G140)</f>
        <v>177660.7</v>
      </c>
      <c r="H136" s="28">
        <f>SUM(H138:H140)</f>
        <v>0</v>
      </c>
      <c r="I136" s="28">
        <f>SUM(I138:I140)</f>
        <v>0</v>
      </c>
      <c r="J136" s="28">
        <f t="shared" si="183"/>
        <v>0</v>
      </c>
      <c r="K136" s="28">
        <f>SUM(K138:K140)</f>
        <v>0</v>
      </c>
      <c r="L136" s="28">
        <f>SUM(L138:L140)</f>
        <v>0</v>
      </c>
      <c r="M136" s="28">
        <f>SUM(M138:M140)</f>
        <v>0</v>
      </c>
      <c r="N136" s="28">
        <f t="shared" si="184"/>
        <v>171828</v>
      </c>
      <c r="O136" s="28">
        <f>SUM(O138:O140)</f>
        <v>171828</v>
      </c>
      <c r="P136" s="28">
        <f>SUM(P138:P140)</f>
        <v>0</v>
      </c>
      <c r="Q136" s="28">
        <f>SUM(Q138:Q140)</f>
        <v>0</v>
      </c>
      <c r="R136" s="28">
        <f t="shared" si="185"/>
        <v>174012.5</v>
      </c>
      <c r="S136" s="28">
        <f>SUM(S138:S140)</f>
        <v>174012.5</v>
      </c>
      <c r="T136" s="28">
        <f>SUM(T138:T140)</f>
        <v>0</v>
      </c>
      <c r="U136" s="28">
        <f>SUM(U138:U140)</f>
        <v>0</v>
      </c>
      <c r="V136" s="38">
        <f t="shared" si="155"/>
        <v>0</v>
      </c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</row>
    <row r="137" spans="1:101" ht="22.5" customHeight="1">
      <c r="A137" s="14"/>
      <c r="B137" s="31" t="s">
        <v>15</v>
      </c>
      <c r="C137" s="57"/>
      <c r="D137" s="57"/>
      <c r="E137" s="57"/>
      <c r="F137" s="28"/>
      <c r="G137" s="28"/>
      <c r="H137" s="28"/>
      <c r="I137" s="28"/>
      <c r="J137" s="28"/>
      <c r="K137" s="28"/>
      <c r="L137" s="28"/>
      <c r="M137" s="28"/>
      <c r="N137" s="27"/>
      <c r="O137" s="28"/>
      <c r="P137" s="28"/>
      <c r="Q137" s="28"/>
      <c r="R137" s="27"/>
      <c r="S137" s="28"/>
      <c r="T137" s="28"/>
      <c r="U137" s="28"/>
      <c r="V137" s="38"/>
    </row>
    <row r="138" spans="1:101" ht="56.25" customHeight="1">
      <c r="A138" s="39"/>
      <c r="B138" s="41" t="s">
        <v>258</v>
      </c>
      <c r="C138" s="35" t="s">
        <v>286</v>
      </c>
      <c r="D138" s="36" t="s">
        <v>48</v>
      </c>
      <c r="E138" s="35" t="s">
        <v>181</v>
      </c>
      <c r="F138" s="28">
        <f t="shared" si="151"/>
        <v>2931.5</v>
      </c>
      <c r="G138" s="33">
        <v>2931.5</v>
      </c>
      <c r="H138" s="33"/>
      <c r="I138" s="33"/>
      <c r="J138" s="28">
        <f t="shared" ref="J138:J142" si="186">K138+L138+M138</f>
        <v>0</v>
      </c>
      <c r="K138" s="33"/>
      <c r="L138" s="33"/>
      <c r="M138" s="33"/>
      <c r="N138" s="27">
        <f t="shared" ref="N138:N142" si="187">O138+P138+Q138</f>
        <v>2931.5</v>
      </c>
      <c r="O138" s="33">
        <v>2931.5</v>
      </c>
      <c r="P138" s="33"/>
      <c r="Q138" s="33"/>
      <c r="R138" s="27">
        <f t="shared" ref="R138:R142" si="188">S138+T138+U138</f>
        <v>2931.5</v>
      </c>
      <c r="S138" s="33">
        <v>2931.5</v>
      </c>
      <c r="T138" s="33"/>
      <c r="U138" s="33"/>
      <c r="V138" s="63">
        <f t="shared" si="155"/>
        <v>0</v>
      </c>
    </row>
    <row r="139" spans="1:101" ht="58.5" customHeight="1">
      <c r="A139" s="39"/>
      <c r="B139" s="41" t="s">
        <v>258</v>
      </c>
      <c r="C139" s="35" t="s">
        <v>292</v>
      </c>
      <c r="D139" s="36" t="s">
        <v>51</v>
      </c>
      <c r="E139" s="35" t="s">
        <v>181</v>
      </c>
      <c r="F139" s="28">
        <f t="shared" si="151"/>
        <v>81</v>
      </c>
      <c r="G139" s="33">
        <v>81</v>
      </c>
      <c r="H139" s="33"/>
      <c r="I139" s="33"/>
      <c r="J139" s="28">
        <f t="shared" si="186"/>
        <v>0</v>
      </c>
      <c r="K139" s="33"/>
      <c r="L139" s="33"/>
      <c r="M139" s="33"/>
      <c r="N139" s="27">
        <f t="shared" si="187"/>
        <v>81</v>
      </c>
      <c r="O139" s="33">
        <v>81</v>
      </c>
      <c r="P139" s="33"/>
      <c r="Q139" s="33"/>
      <c r="R139" s="27">
        <f t="shared" si="188"/>
        <v>81</v>
      </c>
      <c r="S139" s="33">
        <v>81</v>
      </c>
      <c r="T139" s="33"/>
      <c r="U139" s="33"/>
      <c r="V139" s="63">
        <f t="shared" si="155"/>
        <v>0</v>
      </c>
    </row>
    <row r="140" spans="1:101" ht="59.25" customHeight="1">
      <c r="A140" s="39"/>
      <c r="B140" s="41" t="s">
        <v>258</v>
      </c>
      <c r="C140" s="35" t="s">
        <v>312</v>
      </c>
      <c r="D140" s="36" t="s">
        <v>89</v>
      </c>
      <c r="E140" s="35" t="s">
        <v>181</v>
      </c>
      <c r="F140" s="28">
        <f t="shared" si="151"/>
        <v>174648.2</v>
      </c>
      <c r="G140" s="33">
        <v>174648.2</v>
      </c>
      <c r="H140" s="33"/>
      <c r="I140" s="33"/>
      <c r="J140" s="28">
        <f t="shared" si="186"/>
        <v>0</v>
      </c>
      <c r="K140" s="33"/>
      <c r="L140" s="33"/>
      <c r="M140" s="33"/>
      <c r="N140" s="27">
        <f t="shared" si="187"/>
        <v>168815.5</v>
      </c>
      <c r="O140" s="33">
        <v>168815.5</v>
      </c>
      <c r="P140" s="33"/>
      <c r="Q140" s="33"/>
      <c r="R140" s="27">
        <f t="shared" si="188"/>
        <v>171000</v>
      </c>
      <c r="S140" s="33">
        <v>171000</v>
      </c>
      <c r="T140" s="33"/>
      <c r="U140" s="33"/>
      <c r="V140" s="63">
        <f t="shared" si="155"/>
        <v>0</v>
      </c>
    </row>
    <row r="141" spans="1:101" s="66" customFormat="1" ht="28.5" customHeight="1">
      <c r="A141" s="19" t="s">
        <v>90</v>
      </c>
      <c r="B141" s="20" t="s">
        <v>91</v>
      </c>
      <c r="C141" s="21" t="s">
        <v>12</v>
      </c>
      <c r="D141" s="21" t="s">
        <v>12</v>
      </c>
      <c r="E141" s="21" t="s">
        <v>12</v>
      </c>
      <c r="F141" s="45">
        <f>G141+H141+I141</f>
        <v>163365.6</v>
      </c>
      <c r="G141" s="45">
        <f>G142+G151+G156</f>
        <v>29947.4</v>
      </c>
      <c r="H141" s="45">
        <f t="shared" ref="H141:I141" si="189">H142+H151+H156</f>
        <v>131251.6</v>
      </c>
      <c r="I141" s="45">
        <f t="shared" si="189"/>
        <v>2166.6</v>
      </c>
      <c r="J141" s="45">
        <f t="shared" si="186"/>
        <v>0</v>
      </c>
      <c r="K141" s="45">
        <f>K142+K151+K156</f>
        <v>0</v>
      </c>
      <c r="L141" s="45">
        <f t="shared" ref="L141:M141" si="190">L142+L151+L156</f>
        <v>0</v>
      </c>
      <c r="M141" s="45">
        <f t="shared" si="190"/>
        <v>0</v>
      </c>
      <c r="N141" s="45">
        <f t="shared" si="187"/>
        <v>229885.5</v>
      </c>
      <c r="O141" s="45">
        <f>O142+O151+O156</f>
        <v>20814.3</v>
      </c>
      <c r="P141" s="45">
        <f t="shared" ref="P141:Q141" si="191">P142+P151+P156</f>
        <v>209029.5</v>
      </c>
      <c r="Q141" s="45">
        <f t="shared" si="191"/>
        <v>41.7</v>
      </c>
      <c r="R141" s="45">
        <f t="shared" si="188"/>
        <v>356103.4</v>
      </c>
      <c r="S141" s="45">
        <f>S142+S151+S156</f>
        <v>26726.1</v>
      </c>
      <c r="T141" s="45">
        <f t="shared" ref="T141:U141" si="192">T142+T151+T156</f>
        <v>329335.59999999998</v>
      </c>
      <c r="U141" s="45">
        <f t="shared" si="192"/>
        <v>41.7</v>
      </c>
      <c r="V141" s="46">
        <f t="shared" si="155"/>
        <v>0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</row>
    <row r="142" spans="1:101" ht="35.25" customHeight="1">
      <c r="A142" s="11" t="s">
        <v>92</v>
      </c>
      <c r="B142" s="25" t="s">
        <v>93</v>
      </c>
      <c r="C142" s="37" t="s">
        <v>12</v>
      </c>
      <c r="D142" s="37" t="s">
        <v>12</v>
      </c>
      <c r="E142" s="37" t="s">
        <v>12</v>
      </c>
      <c r="F142" s="28">
        <f t="shared" si="151"/>
        <v>141844.6</v>
      </c>
      <c r="G142" s="28">
        <f>SUM(G144:G150)</f>
        <v>15753.1</v>
      </c>
      <c r="H142" s="28">
        <f t="shared" ref="H142:I142" si="193">SUM(H144:H150)</f>
        <v>124251.6</v>
      </c>
      <c r="I142" s="28">
        <f t="shared" si="193"/>
        <v>1839.9</v>
      </c>
      <c r="J142" s="28">
        <f t="shared" si="186"/>
        <v>0</v>
      </c>
      <c r="K142" s="28">
        <f>SUM(K144:K150)</f>
        <v>0</v>
      </c>
      <c r="L142" s="28">
        <f t="shared" ref="L142:M142" si="194">SUM(L144:L150)</f>
        <v>0</v>
      </c>
      <c r="M142" s="28">
        <f t="shared" si="194"/>
        <v>0</v>
      </c>
      <c r="N142" s="27">
        <f t="shared" si="187"/>
        <v>214349.5</v>
      </c>
      <c r="O142" s="28">
        <f>SUM(O145:O150)</f>
        <v>6620</v>
      </c>
      <c r="P142" s="28">
        <f>SUM(P145:P150)</f>
        <v>207729.5</v>
      </c>
      <c r="Q142" s="28">
        <f>SUM(Q145:Q150)</f>
        <v>0</v>
      </c>
      <c r="R142" s="27">
        <f t="shared" si="188"/>
        <v>340567.4</v>
      </c>
      <c r="S142" s="28">
        <f>SUM(S145:S150)</f>
        <v>12531.8</v>
      </c>
      <c r="T142" s="28">
        <f>SUM(T145:T150)</f>
        <v>328035.59999999998</v>
      </c>
      <c r="U142" s="28">
        <f>SUM(U145:U150)</f>
        <v>0</v>
      </c>
      <c r="V142" s="38">
        <f t="shared" si="155"/>
        <v>0</v>
      </c>
    </row>
    <row r="143" spans="1:101" ht="18.75">
      <c r="A143" s="14"/>
      <c r="B143" s="31" t="s">
        <v>15</v>
      </c>
      <c r="C143" s="57"/>
      <c r="D143" s="57"/>
      <c r="E143" s="57"/>
      <c r="F143" s="28"/>
      <c r="G143" s="28"/>
      <c r="H143" s="28"/>
      <c r="I143" s="28"/>
      <c r="J143" s="28"/>
      <c r="K143" s="28"/>
      <c r="L143" s="28"/>
      <c r="M143" s="28"/>
      <c r="N143" s="27"/>
      <c r="O143" s="28"/>
      <c r="P143" s="28"/>
      <c r="Q143" s="28"/>
      <c r="R143" s="27"/>
      <c r="S143" s="28"/>
      <c r="T143" s="28"/>
      <c r="U143" s="28"/>
      <c r="V143" s="38"/>
    </row>
    <row r="144" spans="1:101" ht="66">
      <c r="A144" s="39"/>
      <c r="B144" s="41" t="s">
        <v>228</v>
      </c>
      <c r="C144" s="36" t="s">
        <v>320</v>
      </c>
      <c r="D144" s="36" t="s">
        <v>94</v>
      </c>
      <c r="E144" s="35" t="s">
        <v>146</v>
      </c>
      <c r="F144" s="28">
        <f t="shared" si="151"/>
        <v>10000</v>
      </c>
      <c r="G144" s="28"/>
      <c r="H144" s="28">
        <v>10000</v>
      </c>
      <c r="I144" s="28"/>
      <c r="J144" s="28">
        <f t="shared" ref="J144:J150" si="195">K144+L144+M144</f>
        <v>0</v>
      </c>
      <c r="K144" s="28"/>
      <c r="L144" s="28"/>
      <c r="M144" s="28"/>
      <c r="N144" s="28">
        <f t="shared" ref="N144:N150" si="196">O144+P144+Q144</f>
        <v>0</v>
      </c>
      <c r="O144" s="28"/>
      <c r="P144" s="28">
        <v>0</v>
      </c>
      <c r="Q144" s="28"/>
      <c r="R144" s="28">
        <f t="shared" ref="R144:R150" si="197">S144+T144+U144</f>
        <v>0</v>
      </c>
      <c r="S144" s="28"/>
      <c r="T144" s="28">
        <v>0</v>
      </c>
      <c r="U144" s="28"/>
      <c r="V144" s="63">
        <f t="shared" si="155"/>
        <v>0</v>
      </c>
    </row>
    <row r="145" spans="1:101" ht="36.75" customHeight="1">
      <c r="A145" s="39"/>
      <c r="B145" s="41" t="s">
        <v>148</v>
      </c>
      <c r="C145" s="35" t="s">
        <v>279</v>
      </c>
      <c r="D145" s="36" t="s">
        <v>147</v>
      </c>
      <c r="E145" s="35" t="s">
        <v>149</v>
      </c>
      <c r="F145" s="28">
        <f t="shared" si="151"/>
        <v>0</v>
      </c>
      <c r="G145" s="33">
        <v>0</v>
      </c>
      <c r="H145" s="33">
        <v>0</v>
      </c>
      <c r="I145" s="33"/>
      <c r="J145" s="28">
        <f t="shared" si="195"/>
        <v>0</v>
      </c>
      <c r="K145" s="33"/>
      <c r="L145" s="33"/>
      <c r="M145" s="33"/>
      <c r="N145" s="28">
        <f t="shared" si="196"/>
        <v>185886.1</v>
      </c>
      <c r="O145" s="33">
        <v>5576.6</v>
      </c>
      <c r="P145" s="33">
        <v>180309.5</v>
      </c>
      <c r="Q145" s="33"/>
      <c r="R145" s="28">
        <f t="shared" si="197"/>
        <v>307054.2</v>
      </c>
      <c r="S145" s="33">
        <v>9211.6</v>
      </c>
      <c r="T145" s="33">
        <v>297842.59999999998</v>
      </c>
      <c r="U145" s="33"/>
      <c r="V145" s="63"/>
    </row>
    <row r="146" spans="1:101" ht="44.25" customHeight="1">
      <c r="A146" s="39"/>
      <c r="B146" s="41" t="s">
        <v>316</v>
      </c>
      <c r="C146" s="35" t="s">
        <v>264</v>
      </c>
      <c r="D146" s="36" t="s">
        <v>19</v>
      </c>
      <c r="E146" s="35" t="s">
        <v>318</v>
      </c>
      <c r="F146" s="28">
        <f t="shared" si="151"/>
        <v>35667.1</v>
      </c>
      <c r="G146" s="33">
        <v>4481</v>
      </c>
      <c r="H146" s="33">
        <v>29988</v>
      </c>
      <c r="I146" s="33">
        <v>1198.0999999999999</v>
      </c>
      <c r="J146" s="28">
        <f t="shared" si="195"/>
        <v>0</v>
      </c>
      <c r="K146" s="33"/>
      <c r="L146" s="33"/>
      <c r="M146" s="33"/>
      <c r="N146" s="28">
        <f t="shared" si="196"/>
        <v>0</v>
      </c>
      <c r="O146" s="33">
        <v>0</v>
      </c>
      <c r="P146" s="33">
        <v>0</v>
      </c>
      <c r="Q146" s="33"/>
      <c r="R146" s="28">
        <f t="shared" si="197"/>
        <v>12782.2</v>
      </c>
      <c r="S146" s="33">
        <v>1661.7</v>
      </c>
      <c r="T146" s="33">
        <v>11120.5</v>
      </c>
      <c r="U146" s="33"/>
      <c r="V146" s="63">
        <f t="shared" si="155"/>
        <v>0</v>
      </c>
    </row>
    <row r="147" spans="1:101" ht="33.75" customHeight="1">
      <c r="A147" s="39"/>
      <c r="B147" s="41" t="s">
        <v>150</v>
      </c>
      <c r="C147" s="35" t="s">
        <v>264</v>
      </c>
      <c r="D147" s="36" t="s">
        <v>19</v>
      </c>
      <c r="E147" s="35" t="s">
        <v>151</v>
      </c>
      <c r="F147" s="28">
        <f t="shared" ref="F147" si="198">G147+H147+I147</f>
        <v>72584.800000000003</v>
      </c>
      <c r="G147" s="33">
        <v>9436</v>
      </c>
      <c r="H147" s="33">
        <v>63148.800000000003</v>
      </c>
      <c r="I147" s="33"/>
      <c r="J147" s="28">
        <f t="shared" ref="J147" si="199">K147+L147+M147</f>
        <v>0</v>
      </c>
      <c r="K147" s="33"/>
      <c r="L147" s="33"/>
      <c r="M147" s="33"/>
      <c r="N147" s="28">
        <f t="shared" ref="N147" si="200">O147+P147+Q147</f>
        <v>0</v>
      </c>
      <c r="O147" s="33">
        <v>0</v>
      </c>
      <c r="P147" s="33">
        <v>0</v>
      </c>
      <c r="Q147" s="33"/>
      <c r="R147" s="28">
        <f t="shared" ref="R147" si="201">S147+T147+U147</f>
        <v>0</v>
      </c>
      <c r="S147" s="33">
        <v>0</v>
      </c>
      <c r="T147" s="33">
        <v>0</v>
      </c>
      <c r="U147" s="33"/>
      <c r="V147" s="63">
        <f t="shared" si="155"/>
        <v>0</v>
      </c>
    </row>
    <row r="148" spans="1:101" ht="52.5" customHeight="1">
      <c r="A148" s="39"/>
      <c r="B148" s="41" t="s">
        <v>210</v>
      </c>
      <c r="C148" s="35" t="s">
        <v>320</v>
      </c>
      <c r="D148" s="36" t="s">
        <v>94</v>
      </c>
      <c r="E148" s="35" t="s">
        <v>209</v>
      </c>
      <c r="F148" s="28">
        <f t="shared" si="151"/>
        <v>23592.7</v>
      </c>
      <c r="G148" s="33">
        <v>1836.1</v>
      </c>
      <c r="H148" s="33">
        <v>21114.799999999999</v>
      </c>
      <c r="I148" s="33">
        <v>641.79999999999995</v>
      </c>
      <c r="J148" s="28">
        <f t="shared" si="195"/>
        <v>0</v>
      </c>
      <c r="K148" s="33"/>
      <c r="L148" s="33"/>
      <c r="M148" s="33"/>
      <c r="N148" s="28">
        <f t="shared" si="196"/>
        <v>0</v>
      </c>
      <c r="O148" s="33">
        <v>0</v>
      </c>
      <c r="P148" s="33">
        <v>0</v>
      </c>
      <c r="Q148" s="33"/>
      <c r="R148" s="28">
        <f t="shared" si="197"/>
        <v>20731</v>
      </c>
      <c r="S148" s="33">
        <v>1658.5</v>
      </c>
      <c r="T148" s="33">
        <v>19072.5</v>
      </c>
      <c r="U148" s="33"/>
      <c r="V148" s="63">
        <f t="shared" si="155"/>
        <v>0</v>
      </c>
    </row>
    <row r="149" spans="1:101" ht="52.5" customHeight="1">
      <c r="A149" s="39"/>
      <c r="B149" s="41" t="s">
        <v>212</v>
      </c>
      <c r="C149" s="35" t="s">
        <v>320</v>
      </c>
      <c r="D149" s="36" t="s">
        <v>94</v>
      </c>
      <c r="E149" s="35" t="s">
        <v>211</v>
      </c>
      <c r="F149" s="28">
        <f t="shared" ref="F149" si="202">G149+H149+I149</f>
        <v>0</v>
      </c>
      <c r="G149" s="33">
        <v>0</v>
      </c>
      <c r="H149" s="33">
        <v>0</v>
      </c>
      <c r="I149" s="33"/>
      <c r="J149" s="28">
        <f t="shared" ref="J149" si="203">K149+L149+M149</f>
        <v>0</v>
      </c>
      <c r="K149" s="33"/>
      <c r="L149" s="33"/>
      <c r="M149" s="33"/>
      <c r="N149" s="28">
        <f t="shared" ref="N149" si="204">O149+P149+Q149</f>
        <v>18989.7</v>
      </c>
      <c r="O149" s="33">
        <v>569.70000000000005</v>
      </c>
      <c r="P149" s="33">
        <v>18420</v>
      </c>
      <c r="Q149" s="33"/>
      <c r="R149" s="28">
        <f t="shared" ref="R149" si="205">S149+T149+U149</f>
        <v>0</v>
      </c>
      <c r="S149" s="33">
        <v>0</v>
      </c>
      <c r="T149" s="33">
        <v>0</v>
      </c>
      <c r="U149" s="33"/>
      <c r="V149" s="63"/>
    </row>
    <row r="150" spans="1:101" ht="40.5" customHeight="1">
      <c r="A150" s="39"/>
      <c r="B150" s="41" t="s">
        <v>317</v>
      </c>
      <c r="C150" s="35" t="s">
        <v>320</v>
      </c>
      <c r="D150" s="36" t="s">
        <v>94</v>
      </c>
      <c r="E150" s="35" t="s">
        <v>319</v>
      </c>
      <c r="F150" s="28">
        <f t="shared" si="151"/>
        <v>0</v>
      </c>
      <c r="G150" s="33">
        <v>0</v>
      </c>
      <c r="H150" s="33">
        <v>0</v>
      </c>
      <c r="I150" s="33"/>
      <c r="J150" s="28">
        <f t="shared" si="195"/>
        <v>0</v>
      </c>
      <c r="K150" s="33"/>
      <c r="L150" s="33"/>
      <c r="M150" s="33"/>
      <c r="N150" s="28">
        <f t="shared" si="196"/>
        <v>9473.7000000000007</v>
      </c>
      <c r="O150" s="33">
        <v>473.7</v>
      </c>
      <c r="P150" s="33">
        <v>9000</v>
      </c>
      <c r="Q150" s="33"/>
      <c r="R150" s="28">
        <f t="shared" si="197"/>
        <v>0</v>
      </c>
      <c r="S150" s="33">
        <v>0</v>
      </c>
      <c r="T150" s="33">
        <v>0</v>
      </c>
      <c r="U150" s="33"/>
      <c r="V150" s="63"/>
    </row>
    <row r="151" spans="1:101" ht="18.75">
      <c r="A151" s="24" t="s">
        <v>95</v>
      </c>
      <c r="B151" s="48" t="s">
        <v>96</v>
      </c>
      <c r="C151" s="62" t="s">
        <v>12</v>
      </c>
      <c r="D151" s="62" t="s">
        <v>12</v>
      </c>
      <c r="E151" s="62" t="s">
        <v>12</v>
      </c>
      <c r="F151" s="28">
        <f t="shared" si="151"/>
        <v>15536</v>
      </c>
      <c r="G151" s="28">
        <f>SUM(G153:G155)</f>
        <v>14194.3</v>
      </c>
      <c r="H151" s="28">
        <f>SUM(H153:H155)</f>
        <v>1300</v>
      </c>
      <c r="I151" s="28">
        <f>SUM(I153:I155)</f>
        <v>41.7</v>
      </c>
      <c r="J151" s="28">
        <f t="shared" ref="J151" si="206">K151+L151+M151</f>
        <v>0</v>
      </c>
      <c r="K151" s="28">
        <f>SUM(K153:K155)</f>
        <v>0</v>
      </c>
      <c r="L151" s="28">
        <f>SUM(L153:L155)</f>
        <v>0</v>
      </c>
      <c r="M151" s="28">
        <f>SUM(M153:M155)</f>
        <v>0</v>
      </c>
      <c r="N151" s="28">
        <f t="shared" ref="N151" si="207">O151+P151+Q151</f>
        <v>15536</v>
      </c>
      <c r="O151" s="28">
        <f>SUM(O153:O155)</f>
        <v>14194.3</v>
      </c>
      <c r="P151" s="28">
        <f>SUM(P153:P155)</f>
        <v>1300</v>
      </c>
      <c r="Q151" s="28">
        <f>SUM(Q153:Q155)</f>
        <v>41.7</v>
      </c>
      <c r="R151" s="28">
        <f t="shared" ref="R151" si="208">S151+T151+U151</f>
        <v>15536</v>
      </c>
      <c r="S151" s="28">
        <f>SUM(S153:S155)</f>
        <v>14194.3</v>
      </c>
      <c r="T151" s="28">
        <f>SUM(T153:T155)</f>
        <v>1300</v>
      </c>
      <c r="U151" s="28">
        <f>SUM(U153:U155)</f>
        <v>41.7</v>
      </c>
      <c r="V151" s="38">
        <f t="shared" si="155"/>
        <v>0</v>
      </c>
    </row>
    <row r="152" spans="1:101" ht="18.75">
      <c r="A152" s="39"/>
      <c r="B152" s="61" t="s">
        <v>15</v>
      </c>
      <c r="C152" s="32"/>
      <c r="D152" s="42"/>
      <c r="E152" s="32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38"/>
    </row>
    <row r="153" spans="1:101" ht="33">
      <c r="A153" s="39"/>
      <c r="B153" s="41" t="s">
        <v>97</v>
      </c>
      <c r="C153" s="35" t="s">
        <v>320</v>
      </c>
      <c r="D153" s="36" t="s">
        <v>94</v>
      </c>
      <c r="E153" s="35" t="s">
        <v>171</v>
      </c>
      <c r="F153" s="28">
        <f t="shared" si="151"/>
        <v>13000</v>
      </c>
      <c r="G153" s="33">
        <v>13000</v>
      </c>
      <c r="H153" s="33"/>
      <c r="I153" s="33"/>
      <c r="J153" s="28">
        <f>K153+L153+M153</f>
        <v>0</v>
      </c>
      <c r="K153" s="33"/>
      <c r="L153" s="33"/>
      <c r="M153" s="33"/>
      <c r="N153" s="28">
        <f t="shared" ref="N153:N160" si="209">O153+P153+Q153</f>
        <v>13000</v>
      </c>
      <c r="O153" s="33">
        <v>13000</v>
      </c>
      <c r="P153" s="33"/>
      <c r="Q153" s="33"/>
      <c r="R153" s="28">
        <f>S153+T153+U153</f>
        <v>13000</v>
      </c>
      <c r="S153" s="33">
        <v>13000</v>
      </c>
      <c r="T153" s="33"/>
      <c r="U153" s="33"/>
      <c r="V153" s="63">
        <f t="shared" si="155"/>
        <v>0</v>
      </c>
    </row>
    <row r="154" spans="1:101" ht="55.5" customHeight="1">
      <c r="A154" s="39"/>
      <c r="B154" s="41" t="s">
        <v>214</v>
      </c>
      <c r="C154" s="35" t="s">
        <v>320</v>
      </c>
      <c r="D154" s="36" t="s">
        <v>94</v>
      </c>
      <c r="E154" s="35" t="s">
        <v>213</v>
      </c>
      <c r="F154" s="28">
        <f t="shared" si="151"/>
        <v>1494.3</v>
      </c>
      <c r="G154" s="33">
        <v>194.3</v>
      </c>
      <c r="H154" s="33">
        <v>1300</v>
      </c>
      <c r="I154" s="33"/>
      <c r="J154" s="28">
        <f>K154+L154+M154</f>
        <v>0</v>
      </c>
      <c r="K154" s="33"/>
      <c r="L154" s="33"/>
      <c r="M154" s="33"/>
      <c r="N154" s="28">
        <f t="shared" si="209"/>
        <v>1494.3</v>
      </c>
      <c r="O154" s="33">
        <v>194.3</v>
      </c>
      <c r="P154" s="33">
        <v>1300</v>
      </c>
      <c r="Q154" s="33"/>
      <c r="R154" s="28">
        <f>S154+T154+U154</f>
        <v>1494.3</v>
      </c>
      <c r="S154" s="33">
        <v>194.3</v>
      </c>
      <c r="T154" s="33">
        <v>1300</v>
      </c>
      <c r="U154" s="33"/>
      <c r="V154" s="63">
        <f t="shared" si="155"/>
        <v>0</v>
      </c>
    </row>
    <row r="155" spans="1:101" ht="75.75" customHeight="1">
      <c r="A155" s="39"/>
      <c r="B155" s="41" t="s">
        <v>173</v>
      </c>
      <c r="C155" s="35" t="s">
        <v>320</v>
      </c>
      <c r="D155" s="36" t="s">
        <v>94</v>
      </c>
      <c r="E155" s="35" t="s">
        <v>172</v>
      </c>
      <c r="F155" s="28">
        <f t="shared" si="151"/>
        <v>1041.7</v>
      </c>
      <c r="G155" s="33">
        <v>1000</v>
      </c>
      <c r="H155" s="33"/>
      <c r="I155" s="33">
        <v>41.7</v>
      </c>
      <c r="J155" s="28">
        <f>K155+L155+M155</f>
        <v>0</v>
      </c>
      <c r="K155" s="33"/>
      <c r="L155" s="33"/>
      <c r="M155" s="33"/>
      <c r="N155" s="28">
        <f t="shared" si="209"/>
        <v>1041.7</v>
      </c>
      <c r="O155" s="33">
        <v>1000</v>
      </c>
      <c r="P155" s="33"/>
      <c r="Q155" s="33">
        <v>41.7</v>
      </c>
      <c r="R155" s="28">
        <f>S155+T155+U155</f>
        <v>1041.7</v>
      </c>
      <c r="S155" s="33">
        <v>1000</v>
      </c>
      <c r="T155" s="33"/>
      <c r="U155" s="33">
        <v>41.7</v>
      </c>
      <c r="V155" s="63">
        <f t="shared" si="155"/>
        <v>0</v>
      </c>
    </row>
    <row r="156" spans="1:101" ht="30" customHeight="1">
      <c r="A156" s="24" t="s">
        <v>195</v>
      </c>
      <c r="B156" s="48" t="s">
        <v>96</v>
      </c>
      <c r="C156" s="62" t="s">
        <v>12</v>
      </c>
      <c r="D156" s="62" t="s">
        <v>12</v>
      </c>
      <c r="E156" s="62" t="s">
        <v>12</v>
      </c>
      <c r="F156" s="28">
        <f t="shared" ref="F156" si="210">G156+H156+I156</f>
        <v>5985</v>
      </c>
      <c r="G156" s="28">
        <f>SUM(G158)</f>
        <v>0</v>
      </c>
      <c r="H156" s="28">
        <f t="shared" ref="H156:I156" si="211">SUM(H158)</f>
        <v>5700</v>
      </c>
      <c r="I156" s="28">
        <f t="shared" si="211"/>
        <v>285</v>
      </c>
      <c r="J156" s="28">
        <f t="shared" ref="J156" si="212">K156+L156+M156</f>
        <v>0</v>
      </c>
      <c r="K156" s="28">
        <f>SUM(K158)</f>
        <v>0</v>
      </c>
      <c r="L156" s="28">
        <f t="shared" ref="L156:M156" si="213">SUM(L158)</f>
        <v>0</v>
      </c>
      <c r="M156" s="28">
        <f t="shared" si="213"/>
        <v>0</v>
      </c>
      <c r="N156" s="28">
        <f t="shared" si="209"/>
        <v>0</v>
      </c>
      <c r="O156" s="28">
        <f>SUM(O158)</f>
        <v>0</v>
      </c>
      <c r="P156" s="28">
        <f t="shared" ref="P156:Q156" si="214">SUM(P158)</f>
        <v>0</v>
      </c>
      <c r="Q156" s="28">
        <f t="shared" si="214"/>
        <v>0</v>
      </c>
      <c r="R156" s="28">
        <f>S156+T156+U156</f>
        <v>0</v>
      </c>
      <c r="S156" s="28">
        <f>SUM(S158)</f>
        <v>0</v>
      </c>
      <c r="T156" s="28">
        <f t="shared" ref="T156:U156" si="215">SUM(T158)</f>
        <v>0</v>
      </c>
      <c r="U156" s="28">
        <f t="shared" si="215"/>
        <v>0</v>
      </c>
      <c r="V156" s="38">
        <f t="shared" ref="V156" si="216">J156/F156</f>
        <v>0</v>
      </c>
    </row>
    <row r="157" spans="1:101" ht="23.25" customHeight="1">
      <c r="A157" s="39"/>
      <c r="B157" s="61" t="s">
        <v>15</v>
      </c>
      <c r="C157" s="32"/>
      <c r="D157" s="42"/>
      <c r="E157" s="32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38"/>
    </row>
    <row r="158" spans="1:101" ht="60" customHeight="1">
      <c r="A158" s="39"/>
      <c r="B158" s="41" t="s">
        <v>247</v>
      </c>
      <c r="C158" s="35" t="s">
        <v>320</v>
      </c>
      <c r="D158" s="36" t="s">
        <v>94</v>
      </c>
      <c r="E158" s="35" t="s">
        <v>152</v>
      </c>
      <c r="F158" s="28">
        <f t="shared" ref="F158" si="217">G158+H158+I158</f>
        <v>5985</v>
      </c>
      <c r="G158" s="33"/>
      <c r="H158" s="33">
        <v>5700</v>
      </c>
      <c r="I158" s="33">
        <v>285</v>
      </c>
      <c r="J158" s="28">
        <f>K158+L158+M158</f>
        <v>0</v>
      </c>
      <c r="K158" s="33"/>
      <c r="L158" s="33"/>
      <c r="M158" s="33"/>
      <c r="N158" s="28">
        <f t="shared" ref="N158" si="218">O158+P158+Q158</f>
        <v>0</v>
      </c>
      <c r="O158" s="33"/>
      <c r="P158" s="33"/>
      <c r="Q158" s="33"/>
      <c r="R158" s="28">
        <f>S158+T158+U158</f>
        <v>0</v>
      </c>
      <c r="S158" s="33"/>
      <c r="T158" s="33"/>
      <c r="U158" s="33"/>
      <c r="V158" s="63">
        <f t="shared" ref="V158" si="219">J158/F158</f>
        <v>0</v>
      </c>
    </row>
    <row r="159" spans="1:101" s="66" customFormat="1" ht="78.75" customHeight="1">
      <c r="A159" s="19" t="s">
        <v>98</v>
      </c>
      <c r="B159" s="60" t="s">
        <v>99</v>
      </c>
      <c r="C159" s="21" t="s">
        <v>12</v>
      </c>
      <c r="D159" s="21" t="s">
        <v>12</v>
      </c>
      <c r="E159" s="21" t="s">
        <v>12</v>
      </c>
      <c r="F159" s="45">
        <f>F160+F163+F167</f>
        <v>197297.6</v>
      </c>
      <c r="G159" s="45">
        <f>G160+G163+G167</f>
        <v>6908.8</v>
      </c>
      <c r="H159" s="45">
        <f>H160+H163+H167</f>
        <v>190388.8</v>
      </c>
      <c r="I159" s="45">
        <f>I160+I163+I167</f>
        <v>0</v>
      </c>
      <c r="J159" s="45">
        <f t="shared" ref="J159:J160" si="220">K159+L159+M159</f>
        <v>0</v>
      </c>
      <c r="K159" s="45">
        <f>K160+K163+K167</f>
        <v>0</v>
      </c>
      <c r="L159" s="45">
        <f>L160+L163+L167</f>
        <v>0</v>
      </c>
      <c r="M159" s="45">
        <f>M160+M163+M167</f>
        <v>0</v>
      </c>
      <c r="N159" s="45">
        <f t="shared" si="209"/>
        <v>268189.09999999998</v>
      </c>
      <c r="O159" s="45">
        <f>O160+O163+O167</f>
        <v>9035.5</v>
      </c>
      <c r="P159" s="45">
        <f>P160+P163+P167</f>
        <v>259153.6</v>
      </c>
      <c r="Q159" s="45">
        <f>Q160+Q163+Q167</f>
        <v>0</v>
      </c>
      <c r="R159" s="45">
        <f t="shared" ref="R159:R160" si="221">S159+T159+U159</f>
        <v>237776.4</v>
      </c>
      <c r="S159" s="45">
        <f>S160+S163+S167</f>
        <v>8123.3</v>
      </c>
      <c r="T159" s="45">
        <f>T160+T163+T167</f>
        <v>229653.1</v>
      </c>
      <c r="U159" s="45">
        <f>U160+U163+U167</f>
        <v>0</v>
      </c>
      <c r="V159" s="46">
        <f t="shared" ref="V159:V186" si="222">J159/F159</f>
        <v>0</v>
      </c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</row>
    <row r="160" spans="1:101" ht="56.25" customHeight="1">
      <c r="A160" s="11" t="s">
        <v>100</v>
      </c>
      <c r="B160" s="25" t="s">
        <v>321</v>
      </c>
      <c r="C160" s="37" t="s">
        <v>12</v>
      </c>
      <c r="D160" s="37" t="s">
        <v>12</v>
      </c>
      <c r="E160" s="37" t="s">
        <v>12</v>
      </c>
      <c r="F160" s="27">
        <f t="shared" ref="F160:F186" si="223">G160+H160+I160</f>
        <v>8567</v>
      </c>
      <c r="G160" s="28">
        <f>SUM(G162:G162)</f>
        <v>257</v>
      </c>
      <c r="H160" s="28">
        <f>SUM(H162:H162)</f>
        <v>8310</v>
      </c>
      <c r="I160" s="28">
        <f>SUM(I162:I162)</f>
        <v>0</v>
      </c>
      <c r="J160" s="27">
        <f t="shared" si="220"/>
        <v>0</v>
      </c>
      <c r="K160" s="28">
        <f>SUM(K162:K162)</f>
        <v>0</v>
      </c>
      <c r="L160" s="28">
        <f>SUM(L162:L162)</f>
        <v>0</v>
      </c>
      <c r="M160" s="28">
        <f>SUM(M162:M162)</f>
        <v>0</v>
      </c>
      <c r="N160" s="27">
        <f t="shared" si="209"/>
        <v>10593.5</v>
      </c>
      <c r="O160" s="28">
        <f>SUM(O162:O162)</f>
        <v>317.8</v>
      </c>
      <c r="P160" s="28">
        <f>SUM(P162:P162)</f>
        <v>10275.700000000001</v>
      </c>
      <c r="Q160" s="28">
        <f>SUM(Q162:Q162)</f>
        <v>0</v>
      </c>
      <c r="R160" s="27">
        <f t="shared" si="221"/>
        <v>11765.4</v>
      </c>
      <c r="S160" s="28">
        <f>SUM(S162:S162)</f>
        <v>353</v>
      </c>
      <c r="T160" s="28">
        <f>SUM(T162:T162)</f>
        <v>11412.4</v>
      </c>
      <c r="U160" s="28">
        <f>SUM(U162:U162)</f>
        <v>0</v>
      </c>
      <c r="V160" s="29">
        <f t="shared" si="222"/>
        <v>0</v>
      </c>
    </row>
    <row r="161" spans="1:24" ht="18.75">
      <c r="A161" s="14"/>
      <c r="B161" s="65" t="s">
        <v>15</v>
      </c>
      <c r="C161" s="57"/>
      <c r="D161" s="57"/>
      <c r="E161" s="57"/>
      <c r="F161" s="28"/>
      <c r="G161" s="28"/>
      <c r="H161" s="28"/>
      <c r="I161" s="28"/>
      <c r="J161" s="28"/>
      <c r="K161" s="28"/>
      <c r="L161" s="28"/>
      <c r="M161" s="28"/>
      <c r="N161" s="27"/>
      <c r="O161" s="28"/>
      <c r="P161" s="28"/>
      <c r="Q161" s="28"/>
      <c r="R161" s="27"/>
      <c r="S161" s="28"/>
      <c r="T161" s="28"/>
      <c r="U161" s="28"/>
      <c r="V161" s="38"/>
    </row>
    <row r="162" spans="1:24" ht="89.25" customHeight="1">
      <c r="A162" s="49"/>
      <c r="B162" s="50" t="s">
        <v>324</v>
      </c>
      <c r="C162" s="51" t="s">
        <v>323</v>
      </c>
      <c r="D162" s="52" t="s">
        <v>64</v>
      </c>
      <c r="E162" s="51" t="s">
        <v>200</v>
      </c>
      <c r="F162" s="67">
        <f t="shared" si="223"/>
        <v>8567</v>
      </c>
      <c r="G162" s="53">
        <v>257.01</v>
      </c>
      <c r="H162" s="53">
        <v>8310</v>
      </c>
      <c r="I162" s="53"/>
      <c r="J162" s="67">
        <f t="shared" ref="J162:J163" si="224">K162+L162+M162</f>
        <v>0</v>
      </c>
      <c r="K162" s="53"/>
      <c r="L162" s="53"/>
      <c r="M162" s="53"/>
      <c r="N162" s="67">
        <f t="shared" ref="N162:N163" si="225">O162+P162+Q162</f>
        <v>10593.5</v>
      </c>
      <c r="O162" s="53">
        <v>317.8</v>
      </c>
      <c r="P162" s="53">
        <v>10275.700000000001</v>
      </c>
      <c r="Q162" s="53"/>
      <c r="R162" s="67">
        <f t="shared" ref="R162:R163" si="226">S162+T162+U162</f>
        <v>11765.4</v>
      </c>
      <c r="S162" s="53">
        <v>352.96</v>
      </c>
      <c r="T162" s="53">
        <v>11412.4</v>
      </c>
      <c r="U162" s="53"/>
      <c r="V162" s="68">
        <f t="shared" si="222"/>
        <v>0</v>
      </c>
    </row>
    <row r="163" spans="1:24" ht="44.25" customHeight="1">
      <c r="A163" s="24" t="s">
        <v>101</v>
      </c>
      <c r="B163" s="48" t="s">
        <v>322</v>
      </c>
      <c r="C163" s="26" t="s">
        <v>12</v>
      </c>
      <c r="D163" s="26" t="s">
        <v>12</v>
      </c>
      <c r="E163" s="26" t="s">
        <v>12</v>
      </c>
      <c r="F163" s="28">
        <f>G163+H163+I163</f>
        <v>74632.2</v>
      </c>
      <c r="G163" s="28">
        <f>SUM(G165:G166)</f>
        <v>2239</v>
      </c>
      <c r="H163" s="28">
        <f>SUM(H165:H166)</f>
        <v>72393.2</v>
      </c>
      <c r="I163" s="28">
        <f>SUM(I165:I166)</f>
        <v>0</v>
      </c>
      <c r="J163" s="28">
        <f t="shared" si="224"/>
        <v>0</v>
      </c>
      <c r="K163" s="28">
        <f>SUM(K165:K166)</f>
        <v>0</v>
      </c>
      <c r="L163" s="28">
        <f>SUM(L165:L166)</f>
        <v>0</v>
      </c>
      <c r="M163" s="28">
        <f>SUM(M165:M166)</f>
        <v>0</v>
      </c>
      <c r="N163" s="27">
        <f t="shared" si="225"/>
        <v>94146.6</v>
      </c>
      <c r="O163" s="28">
        <f>SUM(O165:O166)</f>
        <v>2824.4</v>
      </c>
      <c r="P163" s="28">
        <f>SUM(P165:P166)</f>
        <v>91322.2</v>
      </c>
      <c r="Q163" s="28">
        <f>SUM(Q165:Q166)</f>
        <v>0</v>
      </c>
      <c r="R163" s="27">
        <f t="shared" si="226"/>
        <v>112808.5</v>
      </c>
      <c r="S163" s="28">
        <f>SUM(S165:S166)</f>
        <v>3384.3</v>
      </c>
      <c r="T163" s="28">
        <f>SUM(T165:T166)</f>
        <v>109424.2</v>
      </c>
      <c r="U163" s="28">
        <f>SUM(U165:U166)</f>
        <v>0</v>
      </c>
      <c r="V163" s="29">
        <f t="shared" si="222"/>
        <v>0</v>
      </c>
    </row>
    <row r="164" spans="1:24" ht="18.75">
      <c r="A164" s="39"/>
      <c r="B164" s="61" t="s">
        <v>15</v>
      </c>
      <c r="C164" s="32"/>
      <c r="D164" s="32"/>
      <c r="E164" s="32"/>
      <c r="F164" s="28"/>
      <c r="G164" s="28"/>
      <c r="H164" s="28"/>
      <c r="I164" s="28"/>
      <c r="J164" s="28"/>
      <c r="K164" s="28"/>
      <c r="L164" s="28"/>
      <c r="M164" s="28"/>
      <c r="N164" s="27"/>
      <c r="O164" s="28"/>
      <c r="P164" s="28"/>
      <c r="Q164" s="28"/>
      <c r="R164" s="27"/>
      <c r="S164" s="28"/>
      <c r="T164" s="28"/>
      <c r="U164" s="28"/>
      <c r="V164" s="38"/>
    </row>
    <row r="165" spans="1:24" ht="72.75" customHeight="1">
      <c r="A165" s="39"/>
      <c r="B165" s="41" t="s">
        <v>243</v>
      </c>
      <c r="C165" s="51" t="s">
        <v>323</v>
      </c>
      <c r="D165" s="52" t="s">
        <v>64</v>
      </c>
      <c r="E165" s="35" t="s">
        <v>110</v>
      </c>
      <c r="F165" s="28">
        <f t="shared" ref="F165" si="227">G165+H165+I165</f>
        <v>63377.1</v>
      </c>
      <c r="G165" s="33">
        <v>1901.31</v>
      </c>
      <c r="H165" s="33">
        <v>61475.8</v>
      </c>
      <c r="I165" s="33"/>
      <c r="J165" s="28">
        <f t="shared" ref="J165" si="228">K165+L165+M165</f>
        <v>0</v>
      </c>
      <c r="K165" s="33"/>
      <c r="L165" s="33"/>
      <c r="M165" s="33"/>
      <c r="N165" s="28">
        <f t="shared" ref="N165" si="229">O165+P165+Q165</f>
        <v>76425.7</v>
      </c>
      <c r="O165" s="33">
        <v>2292.8000000000002</v>
      </c>
      <c r="P165" s="33">
        <v>74132.899999999994</v>
      </c>
      <c r="Q165" s="33"/>
      <c r="R165" s="28">
        <f t="shared" ref="R165" si="230">S165+T165+U165</f>
        <v>92736.3</v>
      </c>
      <c r="S165" s="33">
        <v>2782.09</v>
      </c>
      <c r="T165" s="33">
        <v>89954.2</v>
      </c>
      <c r="U165" s="33"/>
      <c r="V165" s="63">
        <f t="shared" ref="V165" si="231">J165/F165</f>
        <v>0</v>
      </c>
    </row>
    <row r="166" spans="1:24" ht="134.25" customHeight="1">
      <c r="A166" s="39"/>
      <c r="B166" s="41" t="s">
        <v>325</v>
      </c>
      <c r="C166" s="51" t="s">
        <v>323</v>
      </c>
      <c r="D166" s="52" t="s">
        <v>64</v>
      </c>
      <c r="E166" s="35" t="s">
        <v>202</v>
      </c>
      <c r="F166" s="28">
        <f t="shared" si="223"/>
        <v>11255.1</v>
      </c>
      <c r="G166" s="33">
        <v>337.65</v>
      </c>
      <c r="H166" s="33">
        <v>10917.4</v>
      </c>
      <c r="I166" s="33"/>
      <c r="J166" s="28">
        <f t="shared" ref="J166" si="232">K166+L166+M166</f>
        <v>0</v>
      </c>
      <c r="K166" s="33"/>
      <c r="L166" s="33"/>
      <c r="M166" s="33"/>
      <c r="N166" s="28">
        <f t="shared" ref="N166" si="233">O166+P166+Q166</f>
        <v>17720.900000000001</v>
      </c>
      <c r="O166" s="33">
        <v>531.6</v>
      </c>
      <c r="P166" s="33">
        <v>17189.3</v>
      </c>
      <c r="Q166" s="33"/>
      <c r="R166" s="28">
        <f t="shared" ref="R166" si="234">S166+T166+U166</f>
        <v>20072.2</v>
      </c>
      <c r="S166" s="33">
        <v>602.16</v>
      </c>
      <c r="T166" s="33">
        <v>19470</v>
      </c>
      <c r="U166" s="33"/>
      <c r="V166" s="63">
        <v>0</v>
      </c>
      <c r="X166" s="18"/>
    </row>
    <row r="167" spans="1:24" ht="58.5" customHeight="1">
      <c r="A167" s="11" t="s">
        <v>102</v>
      </c>
      <c r="B167" s="25" t="s">
        <v>201</v>
      </c>
      <c r="C167" s="37" t="s">
        <v>12</v>
      </c>
      <c r="D167" s="69" t="s">
        <v>12</v>
      </c>
      <c r="E167" s="37" t="s">
        <v>12</v>
      </c>
      <c r="F167" s="27">
        <f t="shared" si="223"/>
        <v>114098.4</v>
      </c>
      <c r="G167" s="28">
        <f>SUM(G169:G176)</f>
        <v>4412.8</v>
      </c>
      <c r="H167" s="28">
        <f t="shared" ref="H167:I167" si="235">SUM(H169:H176)</f>
        <v>109685.6</v>
      </c>
      <c r="I167" s="28">
        <f t="shared" si="235"/>
        <v>0</v>
      </c>
      <c r="J167" s="27">
        <f t="shared" ref="J167" si="236">K167+L167+M167</f>
        <v>0</v>
      </c>
      <c r="K167" s="28">
        <f>SUM(K169:K176)</f>
        <v>0</v>
      </c>
      <c r="L167" s="28">
        <f t="shared" ref="L167:M167" si="237">L176</f>
        <v>0</v>
      </c>
      <c r="M167" s="28">
        <f t="shared" si="237"/>
        <v>0</v>
      </c>
      <c r="N167" s="27">
        <f t="shared" ref="N167" si="238">O167+P167+Q167</f>
        <v>163449</v>
      </c>
      <c r="O167" s="28">
        <f>SUM(O169:O176)</f>
        <v>5893.3</v>
      </c>
      <c r="P167" s="28">
        <f t="shared" ref="P167:Q167" si="239">SUM(P169:P176)</f>
        <v>157555.70000000001</v>
      </c>
      <c r="Q167" s="28">
        <f t="shared" si="239"/>
        <v>0</v>
      </c>
      <c r="R167" s="27">
        <f t="shared" ref="R167" si="240">S167+T167+U167</f>
        <v>113202.5</v>
      </c>
      <c r="S167" s="28">
        <f>SUM(S169:S176)</f>
        <v>4386</v>
      </c>
      <c r="T167" s="28">
        <f t="shared" ref="T167:U167" si="241">SUM(T169:T176)</f>
        <v>108816.5</v>
      </c>
      <c r="U167" s="28">
        <f t="shared" si="241"/>
        <v>0</v>
      </c>
      <c r="V167" s="29">
        <f t="shared" si="222"/>
        <v>0</v>
      </c>
    </row>
    <row r="168" spans="1:24" ht="18.75">
      <c r="A168" s="39"/>
      <c r="B168" s="41" t="s">
        <v>15</v>
      </c>
      <c r="C168" s="32"/>
      <c r="D168" s="42"/>
      <c r="E168" s="32"/>
      <c r="F168" s="28"/>
      <c r="G168" s="33"/>
      <c r="H168" s="33"/>
      <c r="I168" s="33"/>
      <c r="J168" s="28"/>
      <c r="K168" s="33"/>
      <c r="L168" s="33"/>
      <c r="M168" s="33"/>
      <c r="N168" s="28"/>
      <c r="O168" s="33"/>
      <c r="P168" s="33"/>
      <c r="Q168" s="33"/>
      <c r="R168" s="28"/>
      <c r="S168" s="33"/>
      <c r="T168" s="33"/>
      <c r="U168" s="33"/>
      <c r="V168" s="63"/>
    </row>
    <row r="169" spans="1:24" ht="115.5">
      <c r="A169" s="39"/>
      <c r="B169" s="41" t="s">
        <v>326</v>
      </c>
      <c r="C169" s="35" t="s">
        <v>323</v>
      </c>
      <c r="D169" s="36" t="s">
        <v>64</v>
      </c>
      <c r="E169" s="35" t="s">
        <v>111</v>
      </c>
      <c r="F169" s="28">
        <f t="shared" si="223"/>
        <v>2577.3000000000002</v>
      </c>
      <c r="G169" s="33">
        <v>77.3</v>
      </c>
      <c r="H169" s="33">
        <v>2500</v>
      </c>
      <c r="I169" s="33"/>
      <c r="J169" s="28">
        <f t="shared" ref="J169:J175" si="242">K169+L169+M169</f>
        <v>0</v>
      </c>
      <c r="K169" s="33"/>
      <c r="L169" s="33"/>
      <c r="M169" s="33"/>
      <c r="N169" s="28">
        <f t="shared" ref="N169:N175" si="243">O169+P169+Q169</f>
        <v>2577.3000000000002</v>
      </c>
      <c r="O169" s="33">
        <v>77.3</v>
      </c>
      <c r="P169" s="33">
        <v>2500</v>
      </c>
      <c r="Q169" s="33"/>
      <c r="R169" s="28">
        <f t="shared" ref="R169:R175" si="244">S169+T169+U169</f>
        <v>0</v>
      </c>
      <c r="S169" s="33">
        <v>0</v>
      </c>
      <c r="T169" s="33">
        <v>0</v>
      </c>
      <c r="U169" s="33"/>
      <c r="V169" s="63">
        <f t="shared" si="222"/>
        <v>0</v>
      </c>
    </row>
    <row r="170" spans="1:24" ht="115.5">
      <c r="A170" s="39"/>
      <c r="B170" s="41" t="s">
        <v>327</v>
      </c>
      <c r="C170" s="35" t="s">
        <v>323</v>
      </c>
      <c r="D170" s="36" t="s">
        <v>64</v>
      </c>
      <c r="E170" s="35" t="s">
        <v>331</v>
      </c>
      <c r="F170" s="28">
        <f t="shared" si="223"/>
        <v>3608.3</v>
      </c>
      <c r="G170" s="33">
        <v>108.25</v>
      </c>
      <c r="H170" s="33">
        <v>3500</v>
      </c>
      <c r="I170" s="33"/>
      <c r="J170" s="28">
        <f t="shared" si="242"/>
        <v>0</v>
      </c>
      <c r="K170" s="33"/>
      <c r="L170" s="33"/>
      <c r="M170" s="33"/>
      <c r="N170" s="28">
        <f t="shared" si="243"/>
        <v>3608.2</v>
      </c>
      <c r="O170" s="33">
        <v>108.2</v>
      </c>
      <c r="P170" s="33">
        <v>3500</v>
      </c>
      <c r="Q170" s="33"/>
      <c r="R170" s="28">
        <f t="shared" si="244"/>
        <v>0</v>
      </c>
      <c r="S170" s="33">
        <v>0</v>
      </c>
      <c r="T170" s="33">
        <v>0</v>
      </c>
      <c r="U170" s="33"/>
      <c r="V170" s="63">
        <f t="shared" si="222"/>
        <v>0</v>
      </c>
    </row>
    <row r="171" spans="1:24" ht="99">
      <c r="A171" s="39"/>
      <c r="B171" s="41" t="s">
        <v>328</v>
      </c>
      <c r="C171" s="35" t="s">
        <v>323</v>
      </c>
      <c r="D171" s="36" t="s">
        <v>64</v>
      </c>
      <c r="E171" s="35" t="s">
        <v>183</v>
      </c>
      <c r="F171" s="28">
        <f t="shared" si="223"/>
        <v>11670.4</v>
      </c>
      <c r="G171" s="33">
        <v>350.11</v>
      </c>
      <c r="H171" s="33">
        <v>11320.3</v>
      </c>
      <c r="I171" s="33"/>
      <c r="J171" s="28">
        <f t="shared" si="242"/>
        <v>0</v>
      </c>
      <c r="K171" s="33"/>
      <c r="L171" s="33"/>
      <c r="M171" s="33"/>
      <c r="N171" s="28">
        <f t="shared" si="243"/>
        <v>11670.4</v>
      </c>
      <c r="O171" s="33">
        <v>350.1</v>
      </c>
      <c r="P171" s="33">
        <v>11320.3</v>
      </c>
      <c r="Q171" s="33"/>
      <c r="R171" s="28">
        <f t="shared" si="244"/>
        <v>0</v>
      </c>
      <c r="S171" s="33">
        <v>0</v>
      </c>
      <c r="T171" s="33">
        <v>0</v>
      </c>
      <c r="U171" s="33"/>
      <c r="V171" s="63">
        <f t="shared" si="222"/>
        <v>0</v>
      </c>
    </row>
    <row r="172" spans="1:24" ht="99">
      <c r="A172" s="39"/>
      <c r="B172" s="41" t="s">
        <v>329</v>
      </c>
      <c r="C172" s="35" t="s">
        <v>323</v>
      </c>
      <c r="D172" s="36" t="s">
        <v>64</v>
      </c>
      <c r="E172" s="35" t="s">
        <v>203</v>
      </c>
      <c r="F172" s="28">
        <f t="shared" si="223"/>
        <v>10975.6</v>
      </c>
      <c r="G172" s="33">
        <v>329.27</v>
      </c>
      <c r="H172" s="33">
        <v>10646.3</v>
      </c>
      <c r="I172" s="33"/>
      <c r="J172" s="28">
        <f t="shared" si="242"/>
        <v>0</v>
      </c>
      <c r="K172" s="33"/>
      <c r="L172" s="33"/>
      <c r="M172" s="33"/>
      <c r="N172" s="28">
        <f t="shared" si="243"/>
        <v>11469.2</v>
      </c>
      <c r="O172" s="33">
        <v>344.1</v>
      </c>
      <c r="P172" s="33">
        <v>11125.1</v>
      </c>
      <c r="Q172" s="33"/>
      <c r="R172" s="28">
        <f t="shared" si="244"/>
        <v>10450.299999999999</v>
      </c>
      <c r="S172" s="33">
        <v>313.51</v>
      </c>
      <c r="T172" s="33">
        <v>10136.799999999999</v>
      </c>
      <c r="U172" s="33"/>
      <c r="V172" s="63">
        <f t="shared" si="222"/>
        <v>0</v>
      </c>
    </row>
    <row r="173" spans="1:24" ht="49.5">
      <c r="A173" s="39"/>
      <c r="B173" s="41" t="s">
        <v>204</v>
      </c>
      <c r="C173" s="35" t="s">
        <v>332</v>
      </c>
      <c r="D173" s="36" t="s">
        <v>241</v>
      </c>
      <c r="E173" s="35" t="s">
        <v>205</v>
      </c>
      <c r="F173" s="28">
        <f t="shared" si="223"/>
        <v>40527.5</v>
      </c>
      <c r="G173" s="33">
        <v>1215.8</v>
      </c>
      <c r="H173" s="33">
        <v>39311.699999999997</v>
      </c>
      <c r="I173" s="33"/>
      <c r="J173" s="28">
        <f t="shared" si="242"/>
        <v>0</v>
      </c>
      <c r="K173" s="33"/>
      <c r="L173" s="33"/>
      <c r="M173" s="33"/>
      <c r="N173" s="28">
        <f t="shared" si="243"/>
        <v>83511.3</v>
      </c>
      <c r="O173" s="33">
        <v>2505.3000000000002</v>
      </c>
      <c r="P173" s="33">
        <v>81006</v>
      </c>
      <c r="Q173" s="33"/>
      <c r="R173" s="28">
        <f t="shared" si="244"/>
        <v>30879.1</v>
      </c>
      <c r="S173" s="33">
        <v>926.4</v>
      </c>
      <c r="T173" s="33">
        <v>29952.7</v>
      </c>
      <c r="U173" s="33"/>
      <c r="V173" s="63">
        <f t="shared" si="222"/>
        <v>0</v>
      </c>
    </row>
    <row r="174" spans="1:24" ht="90" customHeight="1">
      <c r="A174" s="39"/>
      <c r="B174" s="41" t="s">
        <v>330</v>
      </c>
      <c r="C174" s="35" t="s">
        <v>323</v>
      </c>
      <c r="D174" s="36" t="s">
        <v>64</v>
      </c>
      <c r="E174" s="35" t="s">
        <v>206</v>
      </c>
      <c r="F174" s="28">
        <f t="shared" si="223"/>
        <v>3529.2</v>
      </c>
      <c r="G174" s="33">
        <v>105.88</v>
      </c>
      <c r="H174" s="33">
        <v>3423.3</v>
      </c>
      <c r="I174" s="33"/>
      <c r="J174" s="28">
        <f t="shared" si="242"/>
        <v>0</v>
      </c>
      <c r="K174" s="33"/>
      <c r="L174" s="33"/>
      <c r="M174" s="33"/>
      <c r="N174" s="28">
        <f t="shared" si="243"/>
        <v>3529.2</v>
      </c>
      <c r="O174" s="33">
        <v>105.9</v>
      </c>
      <c r="P174" s="33">
        <v>3423.3</v>
      </c>
      <c r="Q174" s="33"/>
      <c r="R174" s="28">
        <f t="shared" si="244"/>
        <v>0</v>
      </c>
      <c r="S174" s="33">
        <v>0</v>
      </c>
      <c r="T174" s="33">
        <v>0</v>
      </c>
      <c r="U174" s="33"/>
      <c r="V174" s="63">
        <f t="shared" si="222"/>
        <v>0</v>
      </c>
    </row>
    <row r="175" spans="1:24" ht="49.5">
      <c r="A175" s="39"/>
      <c r="B175" s="41" t="s">
        <v>248</v>
      </c>
      <c r="C175" s="35" t="s">
        <v>333</v>
      </c>
      <c r="D175" s="36" t="s">
        <v>103</v>
      </c>
      <c r="E175" s="35" t="s">
        <v>242</v>
      </c>
      <c r="F175" s="28">
        <f t="shared" si="223"/>
        <v>40189.699999999997</v>
      </c>
      <c r="G175" s="33">
        <v>1205.7</v>
      </c>
      <c r="H175" s="33">
        <v>38984</v>
      </c>
      <c r="I175" s="33"/>
      <c r="J175" s="28">
        <f t="shared" si="242"/>
        <v>0</v>
      </c>
      <c r="K175" s="33"/>
      <c r="L175" s="33"/>
      <c r="M175" s="33"/>
      <c r="N175" s="28">
        <f t="shared" si="243"/>
        <v>46062.9</v>
      </c>
      <c r="O175" s="33">
        <v>1381.9</v>
      </c>
      <c r="P175" s="33">
        <v>44681</v>
      </c>
      <c r="Q175" s="33"/>
      <c r="R175" s="28">
        <f t="shared" si="244"/>
        <v>70852.600000000006</v>
      </c>
      <c r="S175" s="33">
        <v>2125.6</v>
      </c>
      <c r="T175" s="33">
        <v>68727</v>
      </c>
      <c r="U175" s="33"/>
      <c r="V175" s="63">
        <f t="shared" si="222"/>
        <v>0</v>
      </c>
    </row>
    <row r="176" spans="1:24" ht="62.25" customHeight="1">
      <c r="A176" s="39"/>
      <c r="B176" s="41" t="s">
        <v>104</v>
      </c>
      <c r="C176" s="35" t="s">
        <v>333</v>
      </c>
      <c r="D176" s="36" t="s">
        <v>103</v>
      </c>
      <c r="E176" s="35" t="s">
        <v>208</v>
      </c>
      <c r="F176" s="28">
        <f t="shared" si="223"/>
        <v>1020.5</v>
      </c>
      <c r="G176" s="33">
        <v>1020.5</v>
      </c>
      <c r="H176" s="33"/>
      <c r="I176" s="33"/>
      <c r="J176" s="28">
        <f t="shared" ref="J176:J178" si="245">K176+L176+M176</f>
        <v>0</v>
      </c>
      <c r="K176" s="33"/>
      <c r="L176" s="33"/>
      <c r="M176" s="33"/>
      <c r="N176" s="28">
        <f t="shared" ref="N176:N178" si="246">O176+P176+Q176</f>
        <v>1020.5</v>
      </c>
      <c r="O176" s="33">
        <v>1020.5</v>
      </c>
      <c r="P176" s="33"/>
      <c r="Q176" s="33"/>
      <c r="R176" s="28">
        <f t="shared" ref="R176:R178" si="247">S176+T176+U176</f>
        <v>1020.5</v>
      </c>
      <c r="S176" s="33">
        <v>1020.5</v>
      </c>
      <c r="T176" s="33"/>
      <c r="U176" s="33"/>
      <c r="V176" s="63">
        <f t="shared" si="222"/>
        <v>0</v>
      </c>
    </row>
    <row r="177" spans="1:101" s="66" customFormat="1" ht="51.75" customHeight="1">
      <c r="A177" s="19" t="s">
        <v>105</v>
      </c>
      <c r="B177" s="60" t="s">
        <v>106</v>
      </c>
      <c r="C177" s="21" t="s">
        <v>12</v>
      </c>
      <c r="D177" s="21" t="s">
        <v>12</v>
      </c>
      <c r="E177" s="21" t="s">
        <v>12</v>
      </c>
      <c r="F177" s="45">
        <f t="shared" si="223"/>
        <v>18200</v>
      </c>
      <c r="G177" s="45">
        <f>G178</f>
        <v>18200</v>
      </c>
      <c r="H177" s="45">
        <f>H178</f>
        <v>0</v>
      </c>
      <c r="I177" s="45">
        <f>I178</f>
        <v>0</v>
      </c>
      <c r="J177" s="45">
        <f t="shared" si="245"/>
        <v>6081.6</v>
      </c>
      <c r="K177" s="45">
        <f>K178</f>
        <v>6081.6</v>
      </c>
      <c r="L177" s="45">
        <f>L178</f>
        <v>0</v>
      </c>
      <c r="M177" s="45">
        <f>M178</f>
        <v>0</v>
      </c>
      <c r="N177" s="45">
        <f t="shared" si="246"/>
        <v>1500</v>
      </c>
      <c r="O177" s="45">
        <f>O178</f>
        <v>1500</v>
      </c>
      <c r="P177" s="45">
        <f>P178</f>
        <v>0</v>
      </c>
      <c r="Q177" s="45">
        <f>Q178</f>
        <v>0</v>
      </c>
      <c r="R177" s="45">
        <f t="shared" si="247"/>
        <v>1500</v>
      </c>
      <c r="S177" s="45">
        <f>S178</f>
        <v>1500</v>
      </c>
      <c r="T177" s="45">
        <f>T178</f>
        <v>0</v>
      </c>
      <c r="U177" s="45">
        <f>U178</f>
        <v>0</v>
      </c>
      <c r="V177" s="46">
        <f t="shared" si="222"/>
        <v>0.33400000000000002</v>
      </c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</row>
    <row r="178" spans="1:101" ht="58.5" customHeight="1">
      <c r="A178" s="11" t="s">
        <v>107</v>
      </c>
      <c r="B178" s="25" t="s">
        <v>335</v>
      </c>
      <c r="C178" s="37" t="s">
        <v>12</v>
      </c>
      <c r="D178" s="37" t="s">
        <v>12</v>
      </c>
      <c r="E178" s="37" t="s">
        <v>12</v>
      </c>
      <c r="F178" s="28">
        <f t="shared" si="223"/>
        <v>18200</v>
      </c>
      <c r="G178" s="28">
        <f>SUM(G180:G181)</f>
        <v>18200</v>
      </c>
      <c r="H178" s="28">
        <f>SUM(H180:H181)</f>
        <v>0</v>
      </c>
      <c r="I178" s="28">
        <f>SUM(I180:I181)</f>
        <v>0</v>
      </c>
      <c r="J178" s="28">
        <f t="shared" si="245"/>
        <v>6081.6</v>
      </c>
      <c r="K178" s="28">
        <f>SUM(K180:K181)</f>
        <v>6081.6</v>
      </c>
      <c r="L178" s="28">
        <f>SUM(L180:L181)</f>
        <v>0</v>
      </c>
      <c r="M178" s="28">
        <f>SUM(M180:M181)</f>
        <v>0</v>
      </c>
      <c r="N178" s="27">
        <f t="shared" si="246"/>
        <v>1500</v>
      </c>
      <c r="O178" s="28">
        <f>SUM(O180:O181)</f>
        <v>1500</v>
      </c>
      <c r="P178" s="28">
        <f>SUM(P180:P181)</f>
        <v>0</v>
      </c>
      <c r="Q178" s="28">
        <f>SUM(Q180:Q181)</f>
        <v>0</v>
      </c>
      <c r="R178" s="27">
        <f t="shared" si="247"/>
        <v>1500</v>
      </c>
      <c r="S178" s="28">
        <f>SUM(S180:S181)</f>
        <v>1500</v>
      </c>
      <c r="T178" s="28">
        <f>SUM(T180:T181)</f>
        <v>0</v>
      </c>
      <c r="U178" s="28">
        <f>SUM(U180:U181)</f>
        <v>0</v>
      </c>
      <c r="V178" s="38">
        <f t="shared" si="222"/>
        <v>0.33400000000000002</v>
      </c>
    </row>
    <row r="179" spans="1:101" ht="18.75">
      <c r="A179" s="39"/>
      <c r="B179" s="61" t="s">
        <v>15</v>
      </c>
      <c r="C179" s="32"/>
      <c r="D179" s="32"/>
      <c r="E179" s="32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38"/>
    </row>
    <row r="180" spans="1:101" ht="75" customHeight="1">
      <c r="A180" s="39"/>
      <c r="B180" s="41" t="s">
        <v>334</v>
      </c>
      <c r="C180" s="35">
        <v>840</v>
      </c>
      <c r="D180" s="36" t="s">
        <v>64</v>
      </c>
      <c r="E180" s="35" t="s">
        <v>112</v>
      </c>
      <c r="F180" s="28">
        <f t="shared" si="223"/>
        <v>15700</v>
      </c>
      <c r="G180" s="33">
        <v>15700</v>
      </c>
      <c r="H180" s="33"/>
      <c r="I180" s="33"/>
      <c r="J180" s="28">
        <f t="shared" ref="J180:J181" si="248">K180+L180+M180</f>
        <v>6081.6</v>
      </c>
      <c r="K180" s="33">
        <v>6081.63</v>
      </c>
      <c r="L180" s="33"/>
      <c r="M180" s="33"/>
      <c r="N180" s="28">
        <f t="shared" ref="N180:N181" si="249">O180+P180+Q180</f>
        <v>1500</v>
      </c>
      <c r="O180" s="33">
        <v>1500</v>
      </c>
      <c r="P180" s="33"/>
      <c r="Q180" s="33"/>
      <c r="R180" s="28">
        <f t="shared" ref="R180:R181" si="250">S180+T180+U180</f>
        <v>1500</v>
      </c>
      <c r="S180" s="33">
        <v>1500</v>
      </c>
      <c r="T180" s="33"/>
      <c r="U180" s="33"/>
      <c r="V180" s="63">
        <f t="shared" si="222"/>
        <v>0.38700000000000001</v>
      </c>
    </row>
    <row r="181" spans="1:101" ht="42" customHeight="1">
      <c r="A181" s="39"/>
      <c r="B181" s="41" t="s">
        <v>176</v>
      </c>
      <c r="C181" s="35">
        <v>816</v>
      </c>
      <c r="D181" s="36" t="s">
        <v>51</v>
      </c>
      <c r="E181" s="35" t="s">
        <v>177</v>
      </c>
      <c r="F181" s="28">
        <f t="shared" si="223"/>
        <v>2500</v>
      </c>
      <c r="G181" s="33">
        <v>2500</v>
      </c>
      <c r="H181" s="33"/>
      <c r="I181" s="33"/>
      <c r="J181" s="28">
        <f t="shared" si="248"/>
        <v>0</v>
      </c>
      <c r="K181" s="33"/>
      <c r="L181" s="33"/>
      <c r="M181" s="33"/>
      <c r="N181" s="28">
        <f t="shared" si="249"/>
        <v>0</v>
      </c>
      <c r="O181" s="33"/>
      <c r="P181" s="33"/>
      <c r="Q181" s="33"/>
      <c r="R181" s="28">
        <f t="shared" si="250"/>
        <v>0</v>
      </c>
      <c r="S181" s="33"/>
      <c r="T181" s="33"/>
      <c r="U181" s="33"/>
      <c r="V181" s="63">
        <f t="shared" si="222"/>
        <v>0</v>
      </c>
    </row>
    <row r="182" spans="1:101" s="66" customFormat="1" ht="42.75" customHeight="1">
      <c r="A182" s="60">
        <v>11</v>
      </c>
      <c r="B182" s="60" t="s">
        <v>194</v>
      </c>
      <c r="C182" s="21" t="s">
        <v>12</v>
      </c>
      <c r="D182" s="21" t="s">
        <v>12</v>
      </c>
      <c r="E182" s="70" t="s">
        <v>12</v>
      </c>
      <c r="F182" s="45">
        <f t="shared" si="223"/>
        <v>55325.2</v>
      </c>
      <c r="G182" s="45">
        <f>G183</f>
        <v>1659.8</v>
      </c>
      <c r="H182" s="45">
        <f>H183</f>
        <v>53665.4</v>
      </c>
      <c r="I182" s="45">
        <f>I183</f>
        <v>0</v>
      </c>
      <c r="J182" s="45">
        <f t="shared" ref="J182:J183" si="251">K182+L182+M182</f>
        <v>0</v>
      </c>
      <c r="K182" s="45">
        <f>K183</f>
        <v>0</v>
      </c>
      <c r="L182" s="45">
        <f>L183</f>
        <v>0</v>
      </c>
      <c r="M182" s="45">
        <f>M183</f>
        <v>0</v>
      </c>
      <c r="N182" s="45">
        <f t="shared" ref="N182:N183" si="252">O182+P182+Q182</f>
        <v>49763.6</v>
      </c>
      <c r="O182" s="45">
        <f>O183</f>
        <v>1492.9</v>
      </c>
      <c r="P182" s="45">
        <f>P183</f>
        <v>48270.7</v>
      </c>
      <c r="Q182" s="45">
        <f>Q183</f>
        <v>0</v>
      </c>
      <c r="R182" s="45">
        <f t="shared" ref="R182:R183" si="253">S182+T182+U182</f>
        <v>58502.2</v>
      </c>
      <c r="S182" s="45">
        <f>S183</f>
        <v>1755.1</v>
      </c>
      <c r="T182" s="45">
        <f>T183</f>
        <v>56747.1</v>
      </c>
      <c r="U182" s="45">
        <f>U183</f>
        <v>0</v>
      </c>
      <c r="V182" s="46">
        <f t="shared" si="222"/>
        <v>0</v>
      </c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</row>
    <row r="183" spans="1:101" s="8" customFormat="1" ht="39" customHeight="1">
      <c r="A183" s="24" t="s">
        <v>114</v>
      </c>
      <c r="B183" s="48" t="s">
        <v>115</v>
      </c>
      <c r="C183" s="26" t="s">
        <v>12</v>
      </c>
      <c r="D183" s="26" t="s">
        <v>12</v>
      </c>
      <c r="E183" s="26" t="s">
        <v>12</v>
      </c>
      <c r="F183" s="28">
        <f t="shared" si="223"/>
        <v>55325.2</v>
      </c>
      <c r="G183" s="28">
        <f t="shared" ref="G183:H183" si="254">SUM(G185:G186)</f>
        <v>1659.8</v>
      </c>
      <c r="H183" s="28">
        <f t="shared" si="254"/>
        <v>53665.4</v>
      </c>
      <c r="I183" s="28">
        <f t="shared" ref="I183" si="255">SUM(I185:I186)</f>
        <v>0</v>
      </c>
      <c r="J183" s="28">
        <f t="shared" si="251"/>
        <v>0</v>
      </c>
      <c r="K183" s="28">
        <f t="shared" ref="K183:M183" si="256">SUM(K185:K186)</f>
        <v>0</v>
      </c>
      <c r="L183" s="28">
        <f t="shared" si="256"/>
        <v>0</v>
      </c>
      <c r="M183" s="28">
        <f t="shared" si="256"/>
        <v>0</v>
      </c>
      <c r="N183" s="28">
        <f t="shared" si="252"/>
        <v>49763.6</v>
      </c>
      <c r="O183" s="28">
        <f t="shared" ref="O183:T183" si="257">SUM(O185:O186)</f>
        <v>1492.9</v>
      </c>
      <c r="P183" s="28">
        <f t="shared" si="257"/>
        <v>48270.7</v>
      </c>
      <c r="Q183" s="28">
        <f t="shared" si="257"/>
        <v>0</v>
      </c>
      <c r="R183" s="28">
        <f t="shared" si="253"/>
        <v>58502.2</v>
      </c>
      <c r="S183" s="28">
        <f t="shared" si="257"/>
        <v>1755.1</v>
      </c>
      <c r="T183" s="28">
        <f t="shared" si="257"/>
        <v>56747.1</v>
      </c>
      <c r="U183" s="28">
        <f t="shared" ref="U183" si="258">SUM(U185:U186)</f>
        <v>0</v>
      </c>
      <c r="V183" s="38">
        <f t="shared" si="222"/>
        <v>0</v>
      </c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</row>
    <row r="184" spans="1:101" ht="18.75">
      <c r="A184" s="14"/>
      <c r="B184" s="65" t="s">
        <v>15</v>
      </c>
      <c r="C184" s="57"/>
      <c r="D184" s="57"/>
      <c r="E184" s="57"/>
      <c r="F184" s="28"/>
      <c r="G184" s="28"/>
      <c r="H184" s="28"/>
      <c r="I184" s="28"/>
      <c r="J184" s="28"/>
      <c r="K184" s="28"/>
      <c r="L184" s="28"/>
      <c r="M184" s="28"/>
      <c r="N184" s="27"/>
      <c r="O184" s="28"/>
      <c r="P184" s="28"/>
      <c r="Q184" s="28"/>
      <c r="R184" s="27"/>
      <c r="S184" s="28"/>
      <c r="T184" s="28"/>
      <c r="U184" s="28"/>
      <c r="V184" s="38"/>
    </row>
    <row r="185" spans="1:101" ht="49.5">
      <c r="A185" s="71"/>
      <c r="B185" s="41" t="s">
        <v>116</v>
      </c>
      <c r="C185" s="35">
        <v>818</v>
      </c>
      <c r="D185" s="36" t="s">
        <v>117</v>
      </c>
      <c r="E185" s="35" t="s">
        <v>118</v>
      </c>
      <c r="F185" s="28">
        <f t="shared" si="223"/>
        <v>4498.7</v>
      </c>
      <c r="G185" s="33">
        <v>135</v>
      </c>
      <c r="H185" s="33">
        <v>4363.7</v>
      </c>
      <c r="I185" s="33"/>
      <c r="J185" s="28">
        <f t="shared" ref="J185:J186" si="259">K185+L185+M185</f>
        <v>0</v>
      </c>
      <c r="K185" s="33"/>
      <c r="L185" s="33"/>
      <c r="M185" s="33"/>
      <c r="N185" s="27">
        <f t="shared" ref="N185:N186" si="260">O185+P185+Q185</f>
        <v>0</v>
      </c>
      <c r="O185" s="33">
        <v>0</v>
      </c>
      <c r="P185" s="33">
        <v>0</v>
      </c>
      <c r="Q185" s="33"/>
      <c r="R185" s="27">
        <f t="shared" ref="R185:R186" si="261">S185+T185+U185</f>
        <v>8593.5</v>
      </c>
      <c r="S185" s="33">
        <v>257.8</v>
      </c>
      <c r="T185" s="33">
        <v>8335.7000000000007</v>
      </c>
      <c r="U185" s="33"/>
      <c r="V185" s="63">
        <f t="shared" si="222"/>
        <v>0</v>
      </c>
    </row>
    <row r="186" spans="1:101" ht="54.75" customHeight="1">
      <c r="A186" s="71"/>
      <c r="B186" s="41" t="s">
        <v>224</v>
      </c>
      <c r="C186" s="35">
        <v>817</v>
      </c>
      <c r="D186" s="36" t="s">
        <v>103</v>
      </c>
      <c r="E186" s="35" t="s">
        <v>192</v>
      </c>
      <c r="F186" s="28">
        <f t="shared" si="223"/>
        <v>50826.5</v>
      </c>
      <c r="G186" s="33">
        <v>1524.8</v>
      </c>
      <c r="H186" s="33">
        <v>49301.7</v>
      </c>
      <c r="I186" s="33"/>
      <c r="J186" s="28">
        <f t="shared" si="259"/>
        <v>0</v>
      </c>
      <c r="K186" s="33"/>
      <c r="L186" s="33"/>
      <c r="M186" s="33"/>
      <c r="N186" s="27">
        <f t="shared" si="260"/>
        <v>49763.6</v>
      </c>
      <c r="O186" s="33">
        <v>1492.9</v>
      </c>
      <c r="P186" s="33">
        <v>48270.7</v>
      </c>
      <c r="Q186" s="33"/>
      <c r="R186" s="27">
        <f t="shared" si="261"/>
        <v>49908.7</v>
      </c>
      <c r="S186" s="33">
        <v>1497.3</v>
      </c>
      <c r="T186" s="33">
        <v>48411.4</v>
      </c>
      <c r="U186" s="33"/>
      <c r="V186" s="63">
        <f t="shared" si="222"/>
        <v>0</v>
      </c>
    </row>
    <row r="187" spans="1:101">
      <c r="B187" s="5" t="s">
        <v>336</v>
      </c>
    </row>
    <row r="188" spans="1:101">
      <c r="B188" s="5" t="s">
        <v>193</v>
      </c>
    </row>
    <row r="189" spans="1:101">
      <c r="F189" s="3"/>
      <c r="G189" s="3"/>
      <c r="H189" s="3"/>
      <c r="J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101">
      <c r="F190" s="3"/>
      <c r="G190" s="3"/>
      <c r="H190" s="3"/>
      <c r="J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101">
      <c r="F191" s="3"/>
      <c r="G191" s="3"/>
      <c r="H191" s="3"/>
      <c r="J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101">
      <c r="F192" s="3"/>
      <c r="G192" s="3"/>
      <c r="H192" s="3"/>
      <c r="J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6:22">
      <c r="F193" s="3"/>
      <c r="G193" s="3"/>
      <c r="H193" s="3"/>
      <c r="J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6:22">
      <c r="F194" s="3"/>
      <c r="G194" s="3"/>
      <c r="H194" s="3"/>
      <c r="J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6:22" ht="22.15" customHeight="1">
      <c r="F195" s="3"/>
      <c r="G195" s="3"/>
      <c r="H195" s="3"/>
      <c r="J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6:22" ht="22.15" customHeight="1">
      <c r="F196" s="3"/>
      <c r="G196" s="3"/>
      <c r="H196" s="3"/>
      <c r="J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6:22" ht="22.15" customHeight="1">
      <c r="F197" s="3"/>
      <c r="G197" s="3"/>
      <c r="H197" s="3"/>
      <c r="J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6:22" ht="22.15" customHeight="1">
      <c r="F198" s="3"/>
      <c r="G198" s="3"/>
      <c r="H198" s="3"/>
      <c r="J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6:22" ht="21" customHeight="1">
      <c r="F199" s="3"/>
      <c r="G199" s="3"/>
      <c r="H199" s="3"/>
      <c r="J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6:22" ht="21" customHeight="1">
      <c r="F200" s="3"/>
      <c r="G200" s="3"/>
      <c r="H200" s="3"/>
      <c r="J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6:22" ht="21" customHeight="1">
      <c r="F201" s="3"/>
      <c r="G201" s="3"/>
      <c r="H201" s="3"/>
      <c r="J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6:22" ht="21" customHeight="1">
      <c r="F202" s="3"/>
      <c r="G202" s="3"/>
      <c r="H202" s="3"/>
      <c r="J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6:22" ht="17.45" customHeight="1">
      <c r="F203" s="3"/>
      <c r="G203" s="3"/>
      <c r="H203" s="3"/>
      <c r="J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6:22" ht="16.149999999999999" customHeight="1">
      <c r="F204" s="3"/>
      <c r="G204" s="3"/>
      <c r="H204" s="3"/>
      <c r="J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6:22" ht="17.45" customHeight="1">
      <c r="F205" s="3"/>
      <c r="G205" s="3"/>
      <c r="H205" s="3"/>
      <c r="J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6:22" ht="20.45" customHeight="1">
      <c r="F206" s="3"/>
      <c r="G206" s="3"/>
      <c r="H206" s="3"/>
      <c r="J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6:22" ht="16.149999999999999" customHeight="1">
      <c r="F207" s="3"/>
      <c r="G207" s="3"/>
      <c r="H207" s="3"/>
      <c r="J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6:22" ht="17.45" customHeight="1">
      <c r="F208" s="3"/>
      <c r="G208" s="3"/>
      <c r="H208" s="3"/>
      <c r="J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6:22" ht="17.45" customHeight="1">
      <c r="F209" s="3"/>
      <c r="G209" s="3"/>
      <c r="H209" s="3"/>
      <c r="J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6:22">
      <c r="F210" s="3"/>
      <c r="G210" s="3"/>
      <c r="H210" s="3"/>
      <c r="J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6:22">
      <c r="F211" s="3"/>
      <c r="G211" s="3"/>
      <c r="H211" s="3"/>
      <c r="J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6:22">
      <c r="F212" s="3"/>
      <c r="G212" s="3"/>
      <c r="H212" s="3"/>
      <c r="J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6:22">
      <c r="F213" s="3"/>
      <c r="G213" s="3"/>
      <c r="H213" s="3"/>
      <c r="J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6:22">
      <c r="F214" s="3"/>
      <c r="G214" s="3"/>
      <c r="H214" s="3"/>
      <c r="J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6:22">
      <c r="F215" s="3"/>
      <c r="G215" s="3"/>
      <c r="H215" s="3"/>
      <c r="J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6:22">
      <c r="F216" s="3"/>
      <c r="G216" s="3"/>
      <c r="H216" s="3"/>
      <c r="J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6:22">
      <c r="F217" s="3"/>
      <c r="G217" s="3"/>
      <c r="H217" s="3"/>
      <c r="J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6:22">
      <c r="F218" s="3"/>
      <c r="G218" s="3"/>
      <c r="H218" s="3"/>
      <c r="J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6:22">
      <c r="F219" s="3"/>
      <c r="G219" s="3"/>
      <c r="H219" s="3"/>
      <c r="J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6:22">
      <c r="F220" s="3"/>
      <c r="G220" s="3"/>
      <c r="H220" s="3"/>
      <c r="J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6:22">
      <c r="F221" s="3"/>
      <c r="G221" s="3"/>
      <c r="H221" s="3"/>
      <c r="J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6:22">
      <c r="F222" s="3"/>
      <c r="G222" s="3"/>
      <c r="H222" s="3"/>
      <c r="J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6:22">
      <c r="F223" s="3"/>
      <c r="G223" s="3"/>
      <c r="H223" s="3"/>
      <c r="J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6:22">
      <c r="F224" s="3"/>
      <c r="G224" s="3"/>
      <c r="H224" s="3"/>
      <c r="J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6:22">
      <c r="F225" s="3"/>
      <c r="G225" s="3"/>
      <c r="H225" s="3"/>
      <c r="J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6:22">
      <c r="F226" s="3"/>
      <c r="G226" s="3"/>
      <c r="H226" s="3"/>
      <c r="J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6:22">
      <c r="F227" s="3"/>
      <c r="G227" s="3"/>
      <c r="H227" s="3"/>
      <c r="J227" s="3"/>
      <c r="N227" s="3"/>
      <c r="O227" s="3"/>
      <c r="P227" s="3"/>
      <c r="Q227" s="3"/>
      <c r="R227" s="3"/>
      <c r="S227" s="3"/>
      <c r="T227" s="3"/>
      <c r="U227" s="3"/>
      <c r="V227" s="3"/>
    </row>
  </sheetData>
  <autoFilter ref="A7:V188"/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8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8" scale="52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zoomScaleNormal="100" workbookViewId="0">
      <selection activeCell="R11" sqref="R11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0" style="3" hidden="1" customWidth="1"/>
    <col min="8" max="8" width="8.85546875" style="3"/>
    <col min="9" max="9" width="6" style="3" customWidth="1"/>
    <col min="10" max="10" width="36.140625" style="84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8.85546875" style="3"/>
    <col min="89" max="16384" width="8.85546875" style="4"/>
  </cols>
  <sheetData>
    <row r="1" spans="1:88" ht="15" customHeight="1">
      <c r="A1" s="96" t="s">
        <v>244</v>
      </c>
      <c r="B1" s="96"/>
      <c r="C1" s="96"/>
      <c r="D1" s="96"/>
      <c r="E1" s="96"/>
    </row>
    <row r="2" spans="1:88" ht="37.5" customHeight="1">
      <c r="A2" s="96"/>
      <c r="B2" s="96"/>
      <c r="C2" s="96"/>
      <c r="D2" s="96"/>
      <c r="E2" s="96"/>
    </row>
    <row r="4" spans="1:88" ht="16.5" customHeight="1">
      <c r="A4" s="74" t="s">
        <v>0</v>
      </c>
      <c r="B4" s="75" t="s">
        <v>1</v>
      </c>
      <c r="C4" s="76" t="s">
        <v>196</v>
      </c>
      <c r="D4" s="76" t="s">
        <v>196</v>
      </c>
      <c r="E4" s="72" t="s">
        <v>237</v>
      </c>
      <c r="F4" s="73" t="s">
        <v>245</v>
      </c>
      <c r="G4" s="73" t="s">
        <v>246</v>
      </c>
      <c r="I4" s="117" t="s">
        <v>0</v>
      </c>
      <c r="J4" s="119" t="s">
        <v>1</v>
      </c>
      <c r="K4" s="121" t="s">
        <v>250</v>
      </c>
      <c r="L4" s="116" t="s">
        <v>251</v>
      </c>
      <c r="M4" s="116"/>
      <c r="N4" s="116" t="s">
        <v>253</v>
      </c>
      <c r="O4" s="116"/>
    </row>
    <row r="5" spans="1:88" ht="16.5" customHeight="1">
      <c r="A5" s="74"/>
      <c r="B5" s="81"/>
      <c r="C5" s="76"/>
      <c r="D5" s="76"/>
      <c r="E5" s="72"/>
      <c r="F5" s="73"/>
      <c r="G5" s="73"/>
      <c r="I5" s="118"/>
      <c r="J5" s="120"/>
      <c r="K5" s="122"/>
      <c r="L5" s="83" t="s">
        <v>252</v>
      </c>
      <c r="M5" s="83" t="s">
        <v>237</v>
      </c>
      <c r="N5" s="83" t="s">
        <v>252</v>
      </c>
      <c r="O5" s="83" t="s">
        <v>237</v>
      </c>
    </row>
    <row r="6" spans="1:88" ht="19.5">
      <c r="A6" s="14"/>
      <c r="B6" s="15" t="s">
        <v>10</v>
      </c>
      <c r="C6" s="16">
        <f>Лист1!F8/1000</f>
        <v>14138.6</v>
      </c>
      <c r="D6" s="16">
        <f>Лист1!J8/1000</f>
        <v>151.6</v>
      </c>
      <c r="E6" s="17">
        <f>Лист1!V8</f>
        <v>1.0999999999999999E-2</v>
      </c>
      <c r="F6" s="2"/>
      <c r="G6" s="2"/>
      <c r="I6" s="14"/>
      <c r="J6" s="65" t="s">
        <v>10</v>
      </c>
      <c r="K6" s="77">
        <f>C6</f>
        <v>14138.6</v>
      </c>
      <c r="L6" s="82">
        <f>D6</f>
        <v>151.6</v>
      </c>
      <c r="M6" s="82">
        <f>L6/K6*100</f>
        <v>1.1000000000000001</v>
      </c>
      <c r="N6" s="77">
        <v>5306.5</v>
      </c>
      <c r="O6" s="78">
        <f>N6/K6</f>
        <v>0.375</v>
      </c>
      <c r="P6" s="18">
        <f>N6-L6</f>
        <v>5154.8999999999996</v>
      </c>
    </row>
    <row r="7" spans="1:88" s="66" customFormat="1" ht="49.5">
      <c r="A7" s="19" t="s">
        <v>9</v>
      </c>
      <c r="B7" s="60" t="s">
        <v>87</v>
      </c>
      <c r="C7" s="45">
        <f>Лист1!F125/1000</f>
        <v>5661.8</v>
      </c>
      <c r="D7" s="45">
        <f>Лист1!J125/1000</f>
        <v>0</v>
      </c>
      <c r="E7" s="46">
        <f>Лист1!V125/1000</f>
        <v>0</v>
      </c>
      <c r="F7" s="2"/>
      <c r="G7" s="2"/>
      <c r="H7" s="3"/>
      <c r="I7" s="14" t="s">
        <v>9</v>
      </c>
      <c r="J7" s="65" t="s">
        <v>87</v>
      </c>
      <c r="K7" s="77">
        <f t="shared" ref="K7:K17" si="0">C7</f>
        <v>5661.8</v>
      </c>
      <c r="L7" s="77">
        <f t="shared" ref="L7:L17" si="1">D7</f>
        <v>0</v>
      </c>
      <c r="M7" s="82">
        <f t="shared" ref="M7:M17" si="2">L7/K7*100</f>
        <v>0</v>
      </c>
      <c r="N7" s="79">
        <v>1692.4</v>
      </c>
      <c r="O7" s="78">
        <f t="shared" ref="O7:O17" si="3">N7/K7</f>
        <v>0.29899999999999999</v>
      </c>
      <c r="P7" s="18">
        <f t="shared" ref="P7:P17" si="4">N7-L7</f>
        <v>1692.4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32</v>
      </c>
      <c r="B8" s="20" t="s">
        <v>11</v>
      </c>
      <c r="C8" s="22">
        <f>Лист1!F9/1000</f>
        <v>2458.1</v>
      </c>
      <c r="D8" s="22">
        <f>Лист1!J9/1000</f>
        <v>145.19999999999999</v>
      </c>
      <c r="E8" s="23">
        <f>Лист1!V9/1000</f>
        <v>0</v>
      </c>
      <c r="F8" s="2"/>
      <c r="G8" s="2"/>
      <c r="I8" s="14" t="s">
        <v>32</v>
      </c>
      <c r="J8" s="65" t="s">
        <v>11</v>
      </c>
      <c r="K8" s="77">
        <f t="shared" si="0"/>
        <v>2458.1</v>
      </c>
      <c r="L8" s="77">
        <f t="shared" si="1"/>
        <v>145.19999999999999</v>
      </c>
      <c r="M8" s="82">
        <f t="shared" si="2"/>
        <v>5.9</v>
      </c>
      <c r="N8" s="80">
        <v>2032.2</v>
      </c>
      <c r="O8" s="78">
        <f t="shared" si="3"/>
        <v>0.82699999999999996</v>
      </c>
      <c r="P8" s="18">
        <f t="shared" si="4"/>
        <v>1887</v>
      </c>
    </row>
    <row r="9" spans="1:88" ht="33">
      <c r="A9" s="21">
        <v>3</v>
      </c>
      <c r="B9" s="43" t="s">
        <v>33</v>
      </c>
      <c r="C9" s="45">
        <f>Лист1!F34/1000</f>
        <v>1639</v>
      </c>
      <c r="D9" s="45">
        <f>Лист1!J34/1000</f>
        <v>0</v>
      </c>
      <c r="E9" s="46">
        <f>Лист1!V34/1000</f>
        <v>0</v>
      </c>
      <c r="F9" s="2"/>
      <c r="G9" s="2"/>
      <c r="I9" s="14">
        <v>3</v>
      </c>
      <c r="J9" s="85" t="s">
        <v>33</v>
      </c>
      <c r="K9" s="77">
        <f t="shared" si="0"/>
        <v>1639</v>
      </c>
      <c r="L9" s="77">
        <f t="shared" si="1"/>
        <v>0</v>
      </c>
      <c r="M9" s="82">
        <f t="shared" si="2"/>
        <v>0</v>
      </c>
      <c r="N9" s="79">
        <v>350.4</v>
      </c>
      <c r="O9" s="78">
        <f t="shared" si="3"/>
        <v>0.214</v>
      </c>
      <c r="P9" s="18">
        <f t="shared" si="4"/>
        <v>350.4</v>
      </c>
    </row>
    <row r="10" spans="1:88" s="66" customFormat="1" ht="33">
      <c r="A10" s="19" t="s">
        <v>60</v>
      </c>
      <c r="B10" s="60" t="s">
        <v>69</v>
      </c>
      <c r="C10" s="45">
        <f>Лист1!F98/1000</f>
        <v>1955.6</v>
      </c>
      <c r="D10" s="45">
        <f>Лист1!J98/1000</f>
        <v>0.3</v>
      </c>
      <c r="E10" s="46">
        <f>Лист1!V98/1000</f>
        <v>0</v>
      </c>
      <c r="F10" s="2"/>
      <c r="G10" s="2"/>
      <c r="H10" s="3"/>
      <c r="I10" s="14" t="s">
        <v>68</v>
      </c>
      <c r="J10" s="65" t="s">
        <v>69</v>
      </c>
      <c r="K10" s="77">
        <f t="shared" si="0"/>
        <v>1955.6</v>
      </c>
      <c r="L10" s="77">
        <f t="shared" si="1"/>
        <v>0.3</v>
      </c>
      <c r="M10" s="82">
        <f t="shared" si="2"/>
        <v>0</v>
      </c>
      <c r="N10" s="79">
        <v>548.5</v>
      </c>
      <c r="O10" s="78">
        <f t="shared" si="3"/>
        <v>0.28000000000000003</v>
      </c>
      <c r="P10" s="18">
        <f t="shared" si="4"/>
        <v>548.20000000000005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68</v>
      </c>
      <c r="B11" s="20" t="s">
        <v>45</v>
      </c>
      <c r="C11" s="45">
        <f>Лист1!F57/1000</f>
        <v>1828.1</v>
      </c>
      <c r="D11" s="45">
        <f>Лист1!J57/1000</f>
        <v>0</v>
      </c>
      <c r="E11" s="46">
        <f>Лист1!V57/1000</f>
        <v>0</v>
      </c>
      <c r="F11" s="30"/>
      <c r="G11" s="2"/>
      <c r="I11" s="14" t="s">
        <v>60</v>
      </c>
      <c r="J11" s="65" t="s">
        <v>45</v>
      </c>
      <c r="K11" s="77">
        <f t="shared" si="0"/>
        <v>1828.1</v>
      </c>
      <c r="L11" s="77">
        <f t="shared" si="1"/>
        <v>0</v>
      </c>
      <c r="M11" s="82">
        <f t="shared" si="2"/>
        <v>0</v>
      </c>
      <c r="N11" s="79">
        <v>355</v>
      </c>
      <c r="O11" s="78">
        <f t="shared" si="3"/>
        <v>0.19400000000000001</v>
      </c>
      <c r="P11" s="18">
        <f t="shared" si="4"/>
        <v>355</v>
      </c>
    </row>
    <row r="12" spans="1:88" s="66" customFormat="1" ht="33">
      <c r="A12" s="19" t="s">
        <v>74</v>
      </c>
      <c r="B12" s="20" t="s">
        <v>75</v>
      </c>
      <c r="C12" s="45">
        <f>Лист1!F113/1000</f>
        <v>107.1</v>
      </c>
      <c r="D12" s="45">
        <f>Лист1!J113/1000</f>
        <v>0</v>
      </c>
      <c r="E12" s="46">
        <f>Лист1!V113/1000</f>
        <v>0</v>
      </c>
      <c r="F12" s="2"/>
      <c r="G12" s="2"/>
      <c r="H12" s="3"/>
      <c r="I12" s="14" t="s">
        <v>74</v>
      </c>
      <c r="J12" s="65" t="s">
        <v>75</v>
      </c>
      <c r="K12" s="77">
        <f t="shared" si="0"/>
        <v>107.1</v>
      </c>
      <c r="L12" s="77">
        <f t="shared" si="1"/>
        <v>0</v>
      </c>
      <c r="M12" s="82">
        <f t="shared" si="2"/>
        <v>0</v>
      </c>
      <c r="N12" s="79">
        <v>120.2</v>
      </c>
      <c r="O12" s="78">
        <f t="shared" si="3"/>
        <v>1.1220000000000001</v>
      </c>
      <c r="P12" s="18">
        <f t="shared" si="4"/>
        <v>120.2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6" customFormat="1" ht="82.5">
      <c r="A13" s="19" t="s">
        <v>86</v>
      </c>
      <c r="B13" s="60" t="s">
        <v>99</v>
      </c>
      <c r="C13" s="45">
        <f>Лист1!F159/1000</f>
        <v>197.3</v>
      </c>
      <c r="D13" s="45">
        <f>Лист1!J159/1000</f>
        <v>0</v>
      </c>
      <c r="E13" s="46">
        <f>Лист1!V159/1000</f>
        <v>0</v>
      </c>
      <c r="F13" s="2"/>
      <c r="G13" s="2"/>
      <c r="H13" s="3"/>
      <c r="I13" s="14" t="s">
        <v>86</v>
      </c>
      <c r="J13" s="65" t="s">
        <v>99</v>
      </c>
      <c r="K13" s="77">
        <f t="shared" si="0"/>
        <v>197.3</v>
      </c>
      <c r="L13" s="77">
        <f t="shared" si="1"/>
        <v>0</v>
      </c>
      <c r="M13" s="82">
        <f t="shared" si="2"/>
        <v>0</v>
      </c>
      <c r="N13" s="79">
        <v>145.1</v>
      </c>
      <c r="O13" s="78">
        <f t="shared" si="3"/>
        <v>0.73499999999999999</v>
      </c>
      <c r="P13" s="18">
        <f t="shared" si="4"/>
        <v>145.1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6" customFormat="1" ht="33">
      <c r="A14" s="19" t="s">
        <v>90</v>
      </c>
      <c r="B14" s="20" t="s">
        <v>91</v>
      </c>
      <c r="C14" s="45">
        <f>Лист1!F141/1000</f>
        <v>163.4</v>
      </c>
      <c r="D14" s="45">
        <f>Лист1!J141/1000</f>
        <v>0</v>
      </c>
      <c r="E14" s="46">
        <f>Лист1!V141/1000</f>
        <v>0</v>
      </c>
      <c r="F14" s="2"/>
      <c r="G14" s="2"/>
      <c r="H14" s="3"/>
      <c r="I14" s="14" t="s">
        <v>90</v>
      </c>
      <c r="J14" s="65" t="s">
        <v>91</v>
      </c>
      <c r="K14" s="77">
        <f t="shared" si="0"/>
        <v>163.4</v>
      </c>
      <c r="L14" s="77">
        <f t="shared" si="1"/>
        <v>0</v>
      </c>
      <c r="M14" s="82">
        <f t="shared" si="2"/>
        <v>0</v>
      </c>
      <c r="N14" s="79">
        <v>46</v>
      </c>
      <c r="O14" s="78">
        <f t="shared" si="3"/>
        <v>0.28199999999999997</v>
      </c>
      <c r="P14" s="18">
        <f t="shared" si="4"/>
        <v>46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98</v>
      </c>
      <c r="B15" s="60" t="s">
        <v>61</v>
      </c>
      <c r="C15" s="45">
        <f>Лист1!F89/1000</f>
        <v>54.8</v>
      </c>
      <c r="D15" s="45">
        <f>Лист1!J89/1000</f>
        <v>0</v>
      </c>
      <c r="E15" s="46">
        <f>Лист1!V89/1000</f>
        <v>0</v>
      </c>
      <c r="F15" s="2"/>
      <c r="G15" s="2"/>
      <c r="I15" s="14" t="s">
        <v>98</v>
      </c>
      <c r="J15" s="65" t="s">
        <v>61</v>
      </c>
      <c r="K15" s="77">
        <f t="shared" si="0"/>
        <v>54.8</v>
      </c>
      <c r="L15" s="77">
        <f t="shared" si="1"/>
        <v>0</v>
      </c>
      <c r="M15" s="82">
        <f t="shared" si="2"/>
        <v>0</v>
      </c>
      <c r="N15" s="79">
        <v>4.3</v>
      </c>
      <c r="O15" s="78">
        <f t="shared" si="3"/>
        <v>7.8E-2</v>
      </c>
      <c r="P15" s="18">
        <f t="shared" si="4"/>
        <v>4.3</v>
      </c>
    </row>
    <row r="16" spans="1:88" s="66" customFormat="1" ht="49.5">
      <c r="A16" s="60">
        <v>10</v>
      </c>
      <c r="B16" s="60" t="s">
        <v>194</v>
      </c>
      <c r="C16" s="45">
        <f>Лист1!F182/1000</f>
        <v>55.3</v>
      </c>
      <c r="D16" s="45">
        <f>Лист1!J182/1000</f>
        <v>0</v>
      </c>
      <c r="E16" s="46">
        <f>Лист1!V182/1000</f>
        <v>0</v>
      </c>
      <c r="F16" s="2"/>
      <c r="G16" s="2"/>
      <c r="H16" s="3"/>
      <c r="I16" s="14">
        <v>10</v>
      </c>
      <c r="J16" s="65" t="s">
        <v>194</v>
      </c>
      <c r="K16" s="77">
        <f t="shared" si="0"/>
        <v>55.3</v>
      </c>
      <c r="L16" s="77">
        <f t="shared" si="1"/>
        <v>0</v>
      </c>
      <c r="M16" s="82">
        <f t="shared" si="2"/>
        <v>0</v>
      </c>
      <c r="N16" s="79">
        <v>0</v>
      </c>
      <c r="O16" s="78">
        <f t="shared" si="3"/>
        <v>0</v>
      </c>
      <c r="P16" s="18">
        <f t="shared" si="4"/>
        <v>0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6" customFormat="1" ht="49.5">
      <c r="A17" s="19" t="s">
        <v>249</v>
      </c>
      <c r="B17" s="60" t="s">
        <v>106</v>
      </c>
      <c r="C17" s="45">
        <f>Лист1!F177/1000</f>
        <v>18.2</v>
      </c>
      <c r="D17" s="45">
        <f>Лист1!J177/1000</f>
        <v>6.1</v>
      </c>
      <c r="E17" s="46">
        <f>Лист1!V177/1000</f>
        <v>0</v>
      </c>
      <c r="F17" s="2"/>
      <c r="G17" s="2"/>
      <c r="H17" s="3"/>
      <c r="I17" s="14" t="s">
        <v>249</v>
      </c>
      <c r="J17" s="65" t="s">
        <v>106</v>
      </c>
      <c r="K17" s="77">
        <f t="shared" si="0"/>
        <v>18.2</v>
      </c>
      <c r="L17" s="77">
        <f t="shared" si="1"/>
        <v>6.1</v>
      </c>
      <c r="M17" s="82">
        <f t="shared" si="2"/>
        <v>33.5</v>
      </c>
      <c r="N17" s="79">
        <v>12.4</v>
      </c>
      <c r="O17" s="78">
        <f t="shared" si="3"/>
        <v>0.68100000000000005</v>
      </c>
      <c r="P17" s="18">
        <f t="shared" si="4"/>
        <v>6.3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6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2022-02-02T08:30:23Z</dcterms:modified>
</cp:coreProperties>
</file>