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45" windowHeight="4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25725"/>
</workbook>
</file>

<file path=xl/calcChain.xml><?xml version="1.0" encoding="utf-8"?>
<calcChain xmlns="http://schemas.openxmlformats.org/spreadsheetml/2006/main">
  <c r="F92" i="1"/>
  <c r="H93"/>
  <c r="I93"/>
  <c r="L93"/>
  <c r="M93"/>
  <c r="N93"/>
  <c r="O93"/>
  <c r="P93"/>
  <c r="Q93"/>
  <c r="R93"/>
  <c r="S93"/>
  <c r="T93"/>
  <c r="U93"/>
  <c r="F32" l="1"/>
  <c r="G115"/>
  <c r="H115"/>
  <c r="I115"/>
  <c r="J115"/>
  <c r="K115"/>
  <c r="L115"/>
  <c r="M115"/>
  <c r="O115"/>
  <c r="P115"/>
  <c r="Q115"/>
  <c r="S115"/>
  <c r="T115"/>
  <c r="U115"/>
  <c r="R117"/>
  <c r="R115" s="1"/>
  <c r="N117"/>
  <c r="N115" s="1"/>
  <c r="F117"/>
  <c r="F115" s="1"/>
  <c r="G110"/>
  <c r="H110"/>
  <c r="I110"/>
  <c r="J110"/>
  <c r="K110"/>
  <c r="L110"/>
  <c r="M110"/>
  <c r="O110"/>
  <c r="P110"/>
  <c r="Q110"/>
  <c r="S110"/>
  <c r="T110"/>
  <c r="U110"/>
  <c r="N114"/>
  <c r="F114"/>
  <c r="R113"/>
  <c r="R110" s="1"/>
  <c r="N113"/>
  <c r="F113"/>
  <c r="F112"/>
  <c r="R32"/>
  <c r="G29"/>
  <c r="H29"/>
  <c r="I29"/>
  <c r="K29"/>
  <c r="M29"/>
  <c r="O29"/>
  <c r="P29"/>
  <c r="Q29"/>
  <c r="S29"/>
  <c r="T29"/>
  <c r="J32"/>
  <c r="N32"/>
  <c r="O121"/>
  <c r="G121"/>
  <c r="S18"/>
  <c r="O18"/>
  <c r="L31"/>
  <c r="L29" s="1"/>
  <c r="J19"/>
  <c r="J76"/>
  <c r="K95"/>
  <c r="K94" s="1"/>
  <c r="K93" s="1"/>
  <c r="G90"/>
  <c r="H90"/>
  <c r="I90"/>
  <c r="J90"/>
  <c r="K90"/>
  <c r="L90"/>
  <c r="M90"/>
  <c r="N90"/>
  <c r="O90"/>
  <c r="P90"/>
  <c r="Q90"/>
  <c r="R90"/>
  <c r="S90"/>
  <c r="T90"/>
  <c r="U90"/>
  <c r="F90"/>
  <c r="G80"/>
  <c r="G77" s="1"/>
  <c r="H80"/>
  <c r="H77" s="1"/>
  <c r="I80"/>
  <c r="K80"/>
  <c r="K77" s="1"/>
  <c r="L80"/>
  <c r="L77" s="1"/>
  <c r="M80"/>
  <c r="M77" s="1"/>
  <c r="N80"/>
  <c r="N77" s="1"/>
  <c r="O80"/>
  <c r="O77" s="1"/>
  <c r="P80"/>
  <c r="P77" s="1"/>
  <c r="Q80"/>
  <c r="Q77" s="1"/>
  <c r="R80"/>
  <c r="R77" s="1"/>
  <c r="S80"/>
  <c r="S77" s="1"/>
  <c r="T80"/>
  <c r="T77" s="1"/>
  <c r="U80"/>
  <c r="U77" s="1"/>
  <c r="F83"/>
  <c r="J82"/>
  <c r="F82"/>
  <c r="G140"/>
  <c r="F81"/>
  <c r="K41"/>
  <c r="K40"/>
  <c r="J40" s="1"/>
  <c r="J96"/>
  <c r="J95" s="1"/>
  <c r="J94" s="1"/>
  <c r="J93" s="1"/>
  <c r="G96"/>
  <c r="G95" s="1"/>
  <c r="G94" s="1"/>
  <c r="G93" s="1"/>
  <c r="G139"/>
  <c r="G138" s="1"/>
  <c r="F141"/>
  <c r="F139" s="1"/>
  <c r="F138" s="1"/>
  <c r="N110" l="1"/>
  <c r="F110"/>
  <c r="F80"/>
  <c r="J80"/>
  <c r="J77" s="1"/>
  <c r="F140"/>
  <c r="J38" l="1"/>
  <c r="I79" l="1"/>
  <c r="I77" s="1"/>
  <c r="I27"/>
  <c r="G50"/>
  <c r="F96"/>
  <c r="F95" s="1"/>
  <c r="F94" s="1"/>
  <c r="F93" s="1"/>
  <c r="J121" l="1"/>
  <c r="J119" s="1"/>
  <c r="J118" s="1"/>
  <c r="J41"/>
  <c r="J39" s="1"/>
  <c r="J34" s="1"/>
  <c r="J31"/>
  <c r="J29" s="1"/>
  <c r="H130"/>
  <c r="H127" s="1"/>
  <c r="H137"/>
  <c r="H135" s="1"/>
  <c r="H50"/>
  <c r="F50" s="1"/>
  <c r="G87"/>
  <c r="F87" s="1"/>
  <c r="R125"/>
  <c r="R123" s="1"/>
  <c r="R122" s="1"/>
  <c r="P46"/>
  <c r="G39"/>
  <c r="G34" s="1"/>
  <c r="H39"/>
  <c r="H34" s="1"/>
  <c r="I39"/>
  <c r="I34" s="1"/>
  <c r="K39"/>
  <c r="K34" s="1"/>
  <c r="L39"/>
  <c r="L34" s="1"/>
  <c r="M39"/>
  <c r="M34" s="1"/>
  <c r="O39"/>
  <c r="O34" s="1"/>
  <c r="P39"/>
  <c r="P34" s="1"/>
  <c r="Q39"/>
  <c r="Q34" s="1"/>
  <c r="S39"/>
  <c r="S34" s="1"/>
  <c r="T39"/>
  <c r="T34" s="1"/>
  <c r="U39"/>
  <c r="U34" s="1"/>
  <c r="G43"/>
  <c r="H43"/>
  <c r="I43"/>
  <c r="J43"/>
  <c r="K43"/>
  <c r="L43"/>
  <c r="M43"/>
  <c r="O43"/>
  <c r="P43"/>
  <c r="Q43"/>
  <c r="S43"/>
  <c r="T43"/>
  <c r="U43"/>
  <c r="G12"/>
  <c r="H12"/>
  <c r="I12"/>
  <c r="K12"/>
  <c r="L12"/>
  <c r="M12"/>
  <c r="O12"/>
  <c r="P12"/>
  <c r="Q12"/>
  <c r="S12"/>
  <c r="T12"/>
  <c r="U12"/>
  <c r="R55"/>
  <c r="N55"/>
  <c r="F55"/>
  <c r="G25"/>
  <c r="H25"/>
  <c r="I25"/>
  <c r="J25"/>
  <c r="K25"/>
  <c r="L25"/>
  <c r="M25"/>
  <c r="O25"/>
  <c r="P25"/>
  <c r="Q25"/>
  <c r="S25"/>
  <c r="T25"/>
  <c r="U25"/>
  <c r="G20"/>
  <c r="H20"/>
  <c r="I20"/>
  <c r="J20"/>
  <c r="K20"/>
  <c r="L20"/>
  <c r="M20"/>
  <c r="O20"/>
  <c r="P20"/>
  <c r="Q20"/>
  <c r="S20"/>
  <c r="T20"/>
  <c r="U20"/>
  <c r="G56"/>
  <c r="G53" s="1"/>
  <c r="H56"/>
  <c r="H53" s="1"/>
  <c r="I56"/>
  <c r="I53" s="1"/>
  <c r="J56"/>
  <c r="J53" s="1"/>
  <c r="K56"/>
  <c r="K53" s="1"/>
  <c r="L56"/>
  <c r="L53" s="1"/>
  <c r="M56"/>
  <c r="M53" s="1"/>
  <c r="O56"/>
  <c r="O53" s="1"/>
  <c r="P56"/>
  <c r="P53" s="1"/>
  <c r="Q56"/>
  <c r="Q53" s="1"/>
  <c r="S56"/>
  <c r="S53" s="1"/>
  <c r="T56"/>
  <c r="T53" s="1"/>
  <c r="U56"/>
  <c r="U53" s="1"/>
  <c r="R57"/>
  <c r="R56" s="1"/>
  <c r="N57"/>
  <c r="N56" s="1"/>
  <c r="F57"/>
  <c r="F56" s="1"/>
  <c r="G51"/>
  <c r="G48" s="1"/>
  <c r="H51"/>
  <c r="H48" s="1"/>
  <c r="I51"/>
  <c r="I48" s="1"/>
  <c r="J51"/>
  <c r="J48" s="1"/>
  <c r="K51"/>
  <c r="K48" s="1"/>
  <c r="L51"/>
  <c r="L48" s="1"/>
  <c r="M51"/>
  <c r="M48" s="1"/>
  <c r="O51"/>
  <c r="O48" s="1"/>
  <c r="P51"/>
  <c r="P48" s="1"/>
  <c r="Q51"/>
  <c r="Q48" s="1"/>
  <c r="S51"/>
  <c r="S48" s="1"/>
  <c r="T51"/>
  <c r="T48" s="1"/>
  <c r="U51"/>
  <c r="U48" s="1"/>
  <c r="R52"/>
  <c r="R51" s="1"/>
  <c r="N52"/>
  <c r="N51" s="1"/>
  <c r="F52"/>
  <c r="F51" s="1"/>
  <c r="G46"/>
  <c r="H46"/>
  <c r="I46"/>
  <c r="J46"/>
  <c r="K46"/>
  <c r="L46"/>
  <c r="M46"/>
  <c r="O46"/>
  <c r="Q46"/>
  <c r="S46"/>
  <c r="T46"/>
  <c r="U46"/>
  <c r="R47"/>
  <c r="R46" s="1"/>
  <c r="N47"/>
  <c r="N46" s="1"/>
  <c r="F47"/>
  <c r="F46" s="1"/>
  <c r="R42"/>
  <c r="N42"/>
  <c r="F42"/>
  <c r="R41"/>
  <c r="N41"/>
  <c r="F41"/>
  <c r="F40"/>
  <c r="N40"/>
  <c r="R40"/>
  <c r="G88"/>
  <c r="H88"/>
  <c r="H84" s="1"/>
  <c r="I88"/>
  <c r="I84" s="1"/>
  <c r="J88"/>
  <c r="J84" s="1"/>
  <c r="K88"/>
  <c r="K84" s="1"/>
  <c r="L88"/>
  <c r="L84" s="1"/>
  <c r="M88"/>
  <c r="M84" s="1"/>
  <c r="O88"/>
  <c r="O84" s="1"/>
  <c r="P88"/>
  <c r="P84" s="1"/>
  <c r="Q88"/>
  <c r="Q84" s="1"/>
  <c r="S88"/>
  <c r="S84" s="1"/>
  <c r="T88"/>
  <c r="T84" s="1"/>
  <c r="U88"/>
  <c r="U84" s="1"/>
  <c r="F88"/>
  <c r="R89"/>
  <c r="R88" s="1"/>
  <c r="N89"/>
  <c r="N88" s="1"/>
  <c r="G75"/>
  <c r="G71" s="1"/>
  <c r="H75"/>
  <c r="H71" s="1"/>
  <c r="I75"/>
  <c r="I71" s="1"/>
  <c r="J75"/>
  <c r="J71" s="1"/>
  <c r="K75"/>
  <c r="K71" s="1"/>
  <c r="L75"/>
  <c r="L71" s="1"/>
  <c r="M75"/>
  <c r="M71" s="1"/>
  <c r="N75"/>
  <c r="N71" s="1"/>
  <c r="O75"/>
  <c r="O71" s="1"/>
  <c r="P75"/>
  <c r="P71" s="1"/>
  <c r="Q75"/>
  <c r="Q71" s="1"/>
  <c r="R75"/>
  <c r="R71" s="1"/>
  <c r="S75"/>
  <c r="S71" s="1"/>
  <c r="T75"/>
  <c r="T71" s="1"/>
  <c r="U75"/>
  <c r="U71" s="1"/>
  <c r="F76"/>
  <c r="F75" s="1"/>
  <c r="G68"/>
  <c r="G63" s="1"/>
  <c r="H68"/>
  <c r="H63" s="1"/>
  <c r="H62" s="1"/>
  <c r="I68"/>
  <c r="I63" s="1"/>
  <c r="I62" s="1"/>
  <c r="J68"/>
  <c r="J63" s="1"/>
  <c r="K68"/>
  <c r="K63" s="1"/>
  <c r="K62" s="1"/>
  <c r="L68"/>
  <c r="L63" s="1"/>
  <c r="L62" s="1"/>
  <c r="M68"/>
  <c r="M63" s="1"/>
  <c r="M62" s="1"/>
  <c r="N68"/>
  <c r="O68"/>
  <c r="O63" s="1"/>
  <c r="P68"/>
  <c r="P63" s="1"/>
  <c r="Q68"/>
  <c r="Q63" s="1"/>
  <c r="R68"/>
  <c r="S68"/>
  <c r="S63" s="1"/>
  <c r="T68"/>
  <c r="T63" s="1"/>
  <c r="U68"/>
  <c r="U63" s="1"/>
  <c r="F69"/>
  <c r="F70"/>
  <c r="U131"/>
  <c r="G131"/>
  <c r="H131"/>
  <c r="I131"/>
  <c r="J131"/>
  <c r="K131"/>
  <c r="L131"/>
  <c r="M131"/>
  <c r="O131"/>
  <c r="P131"/>
  <c r="Q131"/>
  <c r="S131"/>
  <c r="T131"/>
  <c r="R133"/>
  <c r="N133"/>
  <c r="F133"/>
  <c r="G127"/>
  <c r="I127"/>
  <c r="K127"/>
  <c r="L127"/>
  <c r="M127"/>
  <c r="O127"/>
  <c r="P127"/>
  <c r="Q127"/>
  <c r="S127"/>
  <c r="T127"/>
  <c r="U127"/>
  <c r="N129"/>
  <c r="R129"/>
  <c r="R37"/>
  <c r="R38"/>
  <c r="R36"/>
  <c r="N37"/>
  <c r="N38"/>
  <c r="N36"/>
  <c r="N22"/>
  <c r="R15"/>
  <c r="R16"/>
  <c r="R17"/>
  <c r="R18"/>
  <c r="R19"/>
  <c r="R14"/>
  <c r="N15"/>
  <c r="N16"/>
  <c r="N17"/>
  <c r="N18"/>
  <c r="N19"/>
  <c r="N14"/>
  <c r="U29"/>
  <c r="N23"/>
  <c r="R137"/>
  <c r="R135" s="1"/>
  <c r="N137"/>
  <c r="N135" s="1"/>
  <c r="G135"/>
  <c r="I135"/>
  <c r="J135"/>
  <c r="K135"/>
  <c r="L135"/>
  <c r="M135"/>
  <c r="O135"/>
  <c r="P135"/>
  <c r="Q135"/>
  <c r="S135"/>
  <c r="T135"/>
  <c r="U135"/>
  <c r="R134"/>
  <c r="N134"/>
  <c r="F134"/>
  <c r="R130"/>
  <c r="N130"/>
  <c r="J130"/>
  <c r="J127" s="1"/>
  <c r="G123"/>
  <c r="G122" s="1"/>
  <c r="H123"/>
  <c r="H122" s="1"/>
  <c r="I123"/>
  <c r="I122" s="1"/>
  <c r="J123"/>
  <c r="J122" s="1"/>
  <c r="K123"/>
  <c r="K122" s="1"/>
  <c r="L123"/>
  <c r="L122" s="1"/>
  <c r="M123"/>
  <c r="M122" s="1"/>
  <c r="O123"/>
  <c r="O122" s="1"/>
  <c r="P123"/>
  <c r="P122" s="1"/>
  <c r="Q123"/>
  <c r="Q122" s="1"/>
  <c r="S123"/>
  <c r="S122" s="1"/>
  <c r="T123"/>
  <c r="T122" s="1"/>
  <c r="U123"/>
  <c r="U122" s="1"/>
  <c r="N125"/>
  <c r="N123" s="1"/>
  <c r="N122" s="1"/>
  <c r="F125"/>
  <c r="F123" s="1"/>
  <c r="F122" s="1"/>
  <c r="G119"/>
  <c r="G118" s="1"/>
  <c r="H119"/>
  <c r="H118" s="1"/>
  <c r="I119"/>
  <c r="I118" s="1"/>
  <c r="K119"/>
  <c r="K118" s="1"/>
  <c r="L119"/>
  <c r="L118" s="1"/>
  <c r="M119"/>
  <c r="M118" s="1"/>
  <c r="O119"/>
  <c r="O118" s="1"/>
  <c r="P119"/>
  <c r="P118" s="1"/>
  <c r="Q119"/>
  <c r="Q118" s="1"/>
  <c r="S119"/>
  <c r="S118" s="1"/>
  <c r="T119"/>
  <c r="T118" s="1"/>
  <c r="U119"/>
  <c r="U118" s="1"/>
  <c r="R121"/>
  <c r="R119" s="1"/>
  <c r="R118" s="1"/>
  <c r="N121"/>
  <c r="N119" s="1"/>
  <c r="N118" s="1"/>
  <c r="F121"/>
  <c r="F119" s="1"/>
  <c r="F118" s="1"/>
  <c r="G107"/>
  <c r="H107"/>
  <c r="I107"/>
  <c r="J107"/>
  <c r="K107"/>
  <c r="L107"/>
  <c r="M107"/>
  <c r="O107"/>
  <c r="P107"/>
  <c r="Q107"/>
  <c r="S107"/>
  <c r="T107"/>
  <c r="U107"/>
  <c r="R109"/>
  <c r="R107" s="1"/>
  <c r="N109"/>
  <c r="N107" s="1"/>
  <c r="F109"/>
  <c r="F107" s="1"/>
  <c r="G102"/>
  <c r="G101" s="1"/>
  <c r="H102"/>
  <c r="H101" s="1"/>
  <c r="I102"/>
  <c r="I101" s="1"/>
  <c r="J102"/>
  <c r="J101" s="1"/>
  <c r="K102"/>
  <c r="K101" s="1"/>
  <c r="L102"/>
  <c r="L101" s="1"/>
  <c r="M102"/>
  <c r="M101" s="1"/>
  <c r="O102"/>
  <c r="O101" s="1"/>
  <c r="P102"/>
  <c r="P101" s="1"/>
  <c r="Q102"/>
  <c r="Q101" s="1"/>
  <c r="S102"/>
  <c r="S101" s="1"/>
  <c r="T102"/>
  <c r="T101" s="1"/>
  <c r="U102"/>
  <c r="U101" s="1"/>
  <c r="R105"/>
  <c r="R106"/>
  <c r="N105"/>
  <c r="N106"/>
  <c r="R104"/>
  <c r="N104"/>
  <c r="F106"/>
  <c r="F105"/>
  <c r="F104"/>
  <c r="R100"/>
  <c r="R98" s="1"/>
  <c r="R97" s="1"/>
  <c r="N100"/>
  <c r="N98" s="1"/>
  <c r="N97" s="1"/>
  <c r="G98"/>
  <c r="G97" s="1"/>
  <c r="H98"/>
  <c r="H97" s="1"/>
  <c r="I98"/>
  <c r="I97" s="1"/>
  <c r="J98"/>
  <c r="J97" s="1"/>
  <c r="K98"/>
  <c r="K97" s="1"/>
  <c r="L98"/>
  <c r="L97" s="1"/>
  <c r="M98"/>
  <c r="M97" s="1"/>
  <c r="O98"/>
  <c r="O97" s="1"/>
  <c r="P98"/>
  <c r="P97" s="1"/>
  <c r="Q98"/>
  <c r="Q97" s="1"/>
  <c r="S98"/>
  <c r="S97" s="1"/>
  <c r="T98"/>
  <c r="T97" s="1"/>
  <c r="U98"/>
  <c r="U97" s="1"/>
  <c r="F100"/>
  <c r="F98" s="1"/>
  <c r="F97" s="1"/>
  <c r="R31"/>
  <c r="R29" s="1"/>
  <c r="N31"/>
  <c r="N29" s="1"/>
  <c r="R28"/>
  <c r="R25" s="1"/>
  <c r="N28"/>
  <c r="N25" s="1"/>
  <c r="R61"/>
  <c r="R60"/>
  <c r="N61"/>
  <c r="N60"/>
  <c r="F61"/>
  <c r="F60"/>
  <c r="R50"/>
  <c r="N50"/>
  <c r="R45"/>
  <c r="N45"/>
  <c r="N43" s="1"/>
  <c r="F45"/>
  <c r="F36"/>
  <c r="R66"/>
  <c r="R67"/>
  <c r="R65"/>
  <c r="N66"/>
  <c r="N67"/>
  <c r="N65"/>
  <c r="F66"/>
  <c r="F67"/>
  <c r="F65"/>
  <c r="F74"/>
  <c r="F73"/>
  <c r="F79"/>
  <c r="F77" s="1"/>
  <c r="R86"/>
  <c r="N86"/>
  <c r="F86"/>
  <c r="G58"/>
  <c r="H58"/>
  <c r="I58"/>
  <c r="J58"/>
  <c r="K58"/>
  <c r="L58"/>
  <c r="M58"/>
  <c r="O58"/>
  <c r="P58"/>
  <c r="Q58"/>
  <c r="S58"/>
  <c r="T58"/>
  <c r="U58"/>
  <c r="F38"/>
  <c r="F37"/>
  <c r="R23"/>
  <c r="R24"/>
  <c r="R22"/>
  <c r="N24"/>
  <c r="F24"/>
  <c r="F23"/>
  <c r="F15"/>
  <c r="F16"/>
  <c r="F17"/>
  <c r="F18"/>
  <c r="F19"/>
  <c r="F22"/>
  <c r="F27"/>
  <c r="F28"/>
  <c r="F31"/>
  <c r="F29" s="1"/>
  <c r="J14"/>
  <c r="J12" s="1"/>
  <c r="F14"/>
  <c r="R48" l="1"/>
  <c r="Q62"/>
  <c r="G11"/>
  <c r="U62"/>
  <c r="F137"/>
  <c r="F135" s="1"/>
  <c r="P62"/>
  <c r="S62"/>
  <c r="O62"/>
  <c r="N63"/>
  <c r="T62"/>
  <c r="R63"/>
  <c r="J62"/>
  <c r="N84"/>
  <c r="M126"/>
  <c r="J11"/>
  <c r="G84"/>
  <c r="G62" s="1"/>
  <c r="F43"/>
  <c r="R84"/>
  <c r="S11"/>
  <c r="M11"/>
  <c r="H11"/>
  <c r="T11"/>
  <c r="O11"/>
  <c r="I11"/>
  <c r="U11"/>
  <c r="P11"/>
  <c r="K11"/>
  <c r="Q11"/>
  <c r="L11"/>
  <c r="F48"/>
  <c r="R43"/>
  <c r="F53"/>
  <c r="R20"/>
  <c r="N127"/>
  <c r="N131"/>
  <c r="N53"/>
  <c r="F130"/>
  <c r="F127" s="1"/>
  <c r="N12"/>
  <c r="R12"/>
  <c r="F12"/>
  <c r="F20"/>
  <c r="N20"/>
  <c r="F39"/>
  <c r="F34" s="1"/>
  <c r="N48"/>
  <c r="F71"/>
  <c r="F84"/>
  <c r="H126"/>
  <c r="R131"/>
  <c r="R39"/>
  <c r="R34" s="1"/>
  <c r="J33"/>
  <c r="U126"/>
  <c r="P126"/>
  <c r="R53"/>
  <c r="R127"/>
  <c r="F131"/>
  <c r="Q126"/>
  <c r="I126"/>
  <c r="F68"/>
  <c r="F63" s="1"/>
  <c r="N39"/>
  <c r="N34" s="1"/>
  <c r="F25"/>
  <c r="Q33"/>
  <c r="I33"/>
  <c r="M33"/>
  <c r="U33"/>
  <c r="L33"/>
  <c r="T33"/>
  <c r="P33"/>
  <c r="H33"/>
  <c r="S33"/>
  <c r="O33"/>
  <c r="K33"/>
  <c r="G33"/>
  <c r="F58"/>
  <c r="R58"/>
  <c r="F102"/>
  <c r="F101" s="1"/>
  <c r="T126"/>
  <c r="L126"/>
  <c r="N102"/>
  <c r="N101" s="1"/>
  <c r="J126"/>
  <c r="S126"/>
  <c r="O126"/>
  <c r="K126"/>
  <c r="G126"/>
  <c r="R102"/>
  <c r="R101" s="1"/>
  <c r="N58"/>
  <c r="G10" l="1"/>
  <c r="N62"/>
  <c r="J10"/>
  <c r="F62"/>
  <c r="H10"/>
  <c r="P10"/>
  <c r="R62"/>
  <c r="L10"/>
  <c r="U10"/>
  <c r="T10"/>
  <c r="K10"/>
  <c r="O10"/>
  <c r="S10"/>
  <c r="Q10"/>
  <c r="I10"/>
  <c r="M10"/>
  <c r="F126"/>
  <c r="N11"/>
  <c r="R11"/>
  <c r="N126"/>
  <c r="R126"/>
  <c r="F11"/>
  <c r="N33"/>
  <c r="R33"/>
  <c r="F33"/>
  <c r="R10" l="1"/>
  <c r="F10"/>
  <c r="N10"/>
</calcChain>
</file>

<file path=xl/sharedStrings.xml><?xml version="1.0" encoding="utf-8"?>
<sst xmlns="http://schemas.openxmlformats.org/spreadsheetml/2006/main" count="464" uniqueCount="219">
  <si>
    <t>Национальный проект "Демография"</t>
  </si>
  <si>
    <t>Национальный проект "Здравоохранение"</t>
  </si>
  <si>
    <t>Национальный проект "Образование"</t>
  </si>
  <si>
    <t>Национальный проект "Жилье и городская среда"</t>
  </si>
  <si>
    <t>Национальный проект "Экология"</t>
  </si>
  <si>
    <t>Национальный проект "Безопасные и качественные автомобильные дороги"</t>
  </si>
  <si>
    <t>Национальный проект "Культура"</t>
  </si>
  <si>
    <t>Код ГРБС</t>
  </si>
  <si>
    <t>Наименование ГРБС</t>
  </si>
  <si>
    <t>Наименование</t>
  </si>
  <si>
    <t>2019 год</t>
  </si>
  <si>
    <t>Кассовое исполнение, в том числе</t>
  </si>
  <si>
    <t>2020  год</t>
  </si>
  <si>
    <t>2021 год</t>
  </si>
  <si>
    <t>ВСЕГО:</t>
  </si>
  <si>
    <t>ИТОГО</t>
  </si>
  <si>
    <t>(тыс.руб.)</t>
  </si>
  <si>
    <t>за счет средств областного бюджета</t>
  </si>
  <si>
    <t>Региональный проект "Старшее поколение", всего</t>
  </si>
  <si>
    <t>из них</t>
  </si>
  <si>
    <t>Х</t>
  </si>
  <si>
    <t>за счет средств федерального бюджета</t>
  </si>
  <si>
    <t>Региональный проект "Спорт - норма жизни", всего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</si>
  <si>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</si>
  <si>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Региональный проект "Развитие системы оказания первичной медико-санитарной помощи", всего</t>
  </si>
  <si>
    <t>Региональный проект "Борьба с сердечно-сосудистыми заболеваниями", всего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</si>
  <si>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</si>
  <si>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</si>
  <si>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Региональный проект "Борьба с онкологическими заболеваниями", всего</t>
  </si>
  <si>
    <t>Региональный проект "Современная школа", всего</t>
  </si>
  <si>
    <t>Региональный проект "Цифровая образовательная среда", всего</t>
  </si>
  <si>
    <t>Региональный проект "Успех каждого ребенка", всего</t>
  </si>
  <si>
    <t>Региональный проект "Молодые профессионалы (Повышение конкурентоспособности профессионального образования)", всего</t>
  </si>
  <si>
    <t>Региональный проект "Формирование комфортной городской среды", всего</t>
  </si>
  <si>
    <t>Региональный проект "Сохранение лесов", всего</t>
  </si>
  <si>
    <t>Региональный проект "Чистая вода", всего</t>
  </si>
  <si>
    <t>Региональный проект "Дорожная сеть", всего</t>
  </si>
  <si>
    <t>Региональный проект "Культурная среда", всего</t>
  </si>
  <si>
    <t xml:space="preserve">операционные расходы, всего 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</si>
  <si>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</si>
  <si>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</si>
  <si>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</si>
  <si>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</si>
  <si>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</si>
  <si>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</si>
  <si>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</si>
  <si>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</si>
  <si>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</si>
  <si>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3</t>
  </si>
  <si>
    <t>3.1</t>
  </si>
  <si>
    <t>3.2</t>
  </si>
  <si>
    <t>3.3</t>
  </si>
  <si>
    <t>3.4</t>
  </si>
  <si>
    <t>4</t>
  </si>
  <si>
    <t>4.1</t>
  </si>
  <si>
    <t>5</t>
  </si>
  <si>
    <t>5.1</t>
  </si>
  <si>
    <t>6</t>
  </si>
  <si>
    <t>6.1</t>
  </si>
  <si>
    <t>7</t>
  </si>
  <si>
    <t>7.1</t>
  </si>
  <si>
    <t>№        п/п</t>
  </si>
  <si>
    <t>1</t>
  </si>
  <si>
    <t>за счет средств местного бюджета**</t>
  </si>
  <si>
    <t xml:space="preserve">Плановые ассигнования*, в том числе </t>
  </si>
  <si>
    <t xml:space="preserve">Плановые ассигнования*, 
в том числе   </t>
  </si>
  <si>
    <t xml:space="preserve">Плановые ассигнования*, 
в том числе  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</si>
  <si>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</si>
  <si>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</si>
  <si>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Код целевой статьи областного бюджета</t>
  </si>
  <si>
    <t>Национальный проект "Малое и среднее предпринимательство и поддержка индивидуальной предпринимательской инициативы"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</si>
  <si>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</si>
  <si>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8.1</t>
  </si>
  <si>
    <t>Государственная поддержка малого и среднего предпринимательства в субъектах Российской Федерации</t>
  </si>
  <si>
    <t>Департамент по развитию инновационной и предпринимательской деятельности Томской области</t>
  </si>
  <si>
    <t>Развитие и обеспечение деятельности Гарантийного фонда Томской области</t>
  </si>
  <si>
    <t>031I455271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</si>
  <si>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</si>
  <si>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</si>
  <si>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031I855270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</si>
  <si>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</si>
  <si>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</si>
  <si>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</si>
  <si>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</si>
  <si>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</si>
  <si>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</si>
  <si>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Департамент здравоохранения Томской области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</si>
  <si>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</si>
  <si>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</si>
  <si>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</si>
  <si>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</si>
  <si>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</si>
  <si>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</si>
  <si>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071P352950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</si>
  <si>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</si>
  <si>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</si>
  <si>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Оснащение оборудованием региональных сосудистых центров и первичных сосудистых отделений</t>
  </si>
  <si>
    <t>072N251920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</si>
  <si>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</si>
  <si>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</si>
  <si>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073N451700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</si>
  <si>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</si>
  <si>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Софинансирование капитальных вложений в объекты государственной собственности субъектов Российской Федерации</t>
  </si>
  <si>
    <t>076N351110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</si>
  <si>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</si>
  <si>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</si>
  <si>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</si>
  <si>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</si>
  <si>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</si>
  <si>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</si>
  <si>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</si>
  <si>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</si>
  <si>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Департамент архитектуры и строительства Томской области</t>
  </si>
  <si>
    <t>083P551390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</si>
  <si>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</si>
  <si>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</si>
  <si>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</si>
  <si>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</si>
  <si>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</si>
  <si>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</si>
  <si>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</si>
  <si>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</si>
  <si>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</si>
  <si>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</si>
  <si>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</si>
  <si>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Департамент профессионального образования Томской области</t>
  </si>
  <si>
    <t>093E452100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</si>
  <si>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</si>
  <si>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</si>
  <si>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Государственная поддержка отрасли культуры</t>
  </si>
  <si>
    <t>101A155190</t>
  </si>
  <si>
    <t>1.4</t>
  </si>
  <si>
    <t>Осуществление ежемесячной выплаты в связи с рождением (усыновлением) первого ребенка</t>
  </si>
  <si>
    <t>Департамент социальной защиты населения Томской области</t>
  </si>
  <si>
    <t>111P155730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</si>
  <si>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</si>
  <si>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112P351210</t>
  </si>
  <si>
    <t>Приобретение автотранспорта</t>
  </si>
  <si>
    <t>112P352930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</si>
  <si>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</si>
  <si>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</si>
  <si>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</si>
  <si>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</si>
  <si>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</si>
  <si>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</si>
  <si>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</si>
  <si>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</si>
  <si>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</si>
  <si>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</si>
  <si>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</si>
  <si>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</si>
  <si>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</si>
  <si>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Создание новых мест в общеобразовательных организациях, расположенных в сельской местности и поселках городского типа</t>
  </si>
  <si>
    <t>241E152300</t>
  </si>
  <si>
    <t>Создание новых мест в общеобразовательных организациях</t>
  </si>
  <si>
    <t>241E155200</t>
  </si>
  <si>
    <t>Реализация программ формирования современной городской среды</t>
  </si>
  <si>
    <t>251F255550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</si>
  <si>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</si>
  <si>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</si>
  <si>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031I455270</t>
  </si>
  <si>
    <t>031I555270</t>
  </si>
  <si>
    <t>Оснащение зданий средствами обучения и воспитания для размещения общеобразовательных организаций</t>
  </si>
  <si>
    <t>Школы-интернаты</t>
  </si>
  <si>
    <t>Профессиональные образовательные организации</t>
  </si>
  <si>
    <t>0936400Ш00</t>
  </si>
  <si>
    <t>Поликлиники, амбулатории, диагностические центры</t>
  </si>
  <si>
    <t>0716000Л00</t>
  </si>
  <si>
    <t>Больницы, клиники, госпитали, медико-санитарные части</t>
  </si>
  <si>
    <t>0729400К00</t>
  </si>
  <si>
    <t>0766600К00</t>
  </si>
  <si>
    <t>Учреждения, обеспечивающие предоставление услуг в сфере здравоохранения</t>
  </si>
  <si>
    <t>0766600Ж00</t>
  </si>
  <si>
    <t>Организация дополнительного профессионального образования</t>
  </si>
  <si>
    <t>0916300Г00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</si>
  <si>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01.04.2019</t>
  </si>
  <si>
    <t>Национальный проект "Производительность труда и поддержка занятости"</t>
  </si>
  <si>
    <t>9</t>
  </si>
  <si>
    <t>9.1</t>
  </si>
  <si>
    <t>Реализация мероприятий по повышению производительности труда на предприятиях Томской области</t>
  </si>
  <si>
    <t>0358900390</t>
  </si>
  <si>
    <t>Национальный проект "Цифровая экономика"</t>
  </si>
  <si>
    <t>6.2</t>
  </si>
  <si>
    <t>8</t>
  </si>
  <si>
    <t>9.2</t>
  </si>
  <si>
    <t>9.3</t>
  </si>
  <si>
    <t>10</t>
  </si>
  <si>
    <t>10.1</t>
  </si>
  <si>
    <t>2418000Б00</t>
  </si>
  <si>
    <t>операционые расходы, всего</t>
  </si>
  <si>
    <t>Учреждения, обеспечивающие предоставление услуг в сфере образования</t>
  </si>
  <si>
    <t>0916200Д00</t>
  </si>
  <si>
    <t>Основное мероприятие "Реализация мер по развитию научно-образовательной и творческой среды в образовательных организациях, развитие эффективной системы дополнительного образования детей"</t>
  </si>
  <si>
    <t>0919200000</t>
  </si>
  <si>
    <t>Внедрение целевой модели развития региональных систем дополнительного образования детей</t>
  </si>
  <si>
    <t>0919240340</t>
  </si>
  <si>
    <t>3.5</t>
  </si>
  <si>
    <t>Региональный проект "Акселерация субъектов малого и среднего предпринимательства", всего</t>
  </si>
  <si>
    <t>Региональный проект "Популяризация предпринимательства", всего</t>
  </si>
  <si>
    <t>Региональный проект "Адресная поддержка повышения производительности труда на предприятиях", всего</t>
  </si>
  <si>
    <t>Региональный проект "Кадры для цифровой экономики", всего</t>
  </si>
  <si>
    <t>Региональный проект "Учитель будущего", всего</t>
  </si>
  <si>
    <t>Ежемесячная денежная выплата нуждающейся в поддержке семье в случае рождения третьего ребенка или последующих детей до достижения ребенком возраста 3 лет в соответствии с Законом Томской области от 16 декабря 2004 года № 253-ОЗ "О социальной поддержке граждан, имеющих несовершеннолетних детей"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</si>
  <si>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</si>
  <si>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</si>
  <si>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Департамент природных ресурсов и охраны окружающей среды Томской области</t>
  </si>
  <si>
    <t>Разработка проектно-сметной документации на строительство мусоросортировочных комплексов</t>
  </si>
  <si>
    <t>151910П000</t>
  </si>
  <si>
    <t>Строительство, реконструкция объектов муниципальной собственности в сфере обращения с твердыми коммунальными отходами</t>
  </si>
  <si>
    <t>151914И000</t>
  </si>
  <si>
    <t>Разработка проектно-сметной документации на объекты муниципальной собственности в сфере обращения с твердыми коммунальными отходами</t>
  </si>
  <si>
    <t>151914П000</t>
  </si>
  <si>
    <t>6.4</t>
  </si>
  <si>
    <t>Региональный проект «Сохранение уникальных водных объектов»</t>
  </si>
  <si>
    <t>Мероприятия федеральной целевой программы "Развитие водохозяйственного комплекса Российской Федерации в 2012 - 2020 годах"</t>
  </si>
  <si>
    <t>Региональный проект "Финансовая поддержка семей при рождении детей", всего</t>
  </si>
  <si>
    <t>024</t>
  </si>
  <si>
    <t>022</t>
  </si>
  <si>
    <t>023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</si>
</sst>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4" fontId="0" fillId="0" borderId="0" xfId="0" applyNumberFormat="1"/>
    <xf numFmtId="0" fontId="4" fillId="0" borderId="0" xfId="0" applyFont="1"/>
    <xf numFmtId="11" fontId="0" fillId="0" borderId="0" xfId="0" applyNumberFormat="1"/>
    <xf numFmtId="4" fontId="0" fillId="3" borderId="0" xfId="0" applyNumberFormat="1" applyFill="1"/>
    <xf numFmtId="0" fontId="5" fillId="3" borderId="1" xfId="0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/>
    </xf>
    <xf numFmtId="0" fontId="5" fillId="3" borderId="6" xfId="0" applyFont="1" applyFill="1" applyBorder="1" applyAlignment="1">
      <alignment horizontal="left" vertical="top" wrapText="1"/>
    </xf>
    <xf numFmtId="4" fontId="8" fillId="3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4" fontId="7" fillId="3" borderId="1" xfId="0" applyNumberFormat="1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4" fontId="5" fillId="3" borderId="1" xfId="0" applyNumberFormat="1" applyFont="1" applyFill="1" applyBorder="1" applyAlignment="1">
      <alignment horizontal="center" vertical="top"/>
    </xf>
    <xf numFmtId="11" fontId="7" fillId="0" borderId="1" xfId="0" applyNumberFormat="1" applyFont="1" applyBorder="1" applyAlignment="1">
      <alignment horizontal="center" vertical="top"/>
    </xf>
    <xf numFmtId="0" fontId="8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7" xfId="0" applyFont="1" applyBorder="1"/>
    <xf numFmtId="0" fontId="6" fillId="0" borderId="6" xfId="0" applyFont="1" applyBorder="1"/>
    <xf numFmtId="0" fontId="5" fillId="3" borderId="2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7"/>
  <sheetViews>
    <sheetView tabSelected="1" topLeftCell="A55" workbookViewId="0">
      <selection activeCell="E60" sqref="E60"/>
    </sheetView>
  </sheetViews>
  <sheetFormatPr defaultRowHeight="15"/>
  <cols>
    <col min="1" max="1" width="4.5703125" customWidth="1"/>
    <col min="2" max="2" width="52.5703125" customWidth="1"/>
    <col min="3" max="3" width="7.42578125" customWidth="1"/>
    <col min="4" max="4" width="23.42578125" customWidth="1"/>
    <col min="5" max="5" width="14.140625" customWidth="1"/>
    <col min="6" max="6" width="19.42578125" customWidth="1"/>
    <col min="7" max="7" width="20.5703125" customWidth="1"/>
    <col min="8" max="8" width="23.42578125" customWidth="1"/>
    <col min="9" max="9" width="17.28515625" customWidth="1"/>
    <col min="10" max="10" width="22.42578125" customWidth="1"/>
    <col min="11" max="11" width="17" customWidth="1"/>
    <col min="12" max="12" width="18" customWidth="1"/>
    <col min="13" max="13" width="14.5703125" customWidth="1"/>
    <col min="14" max="14" width="17.85546875" customWidth="1"/>
    <col min="15" max="15" width="20.7109375" customWidth="1"/>
    <col min="16" max="16" width="21.7109375" customWidth="1"/>
    <col min="17" max="17" width="12.85546875" customWidth="1"/>
    <col min="18" max="18" width="18.85546875" customWidth="1"/>
    <col min="19" max="19" width="17.85546875" bestFit="1" customWidth="1"/>
    <col min="20" max="20" width="21.85546875" customWidth="1"/>
    <col min="21" max="21" width="14.85546875" customWidth="1"/>
  </cols>
  <sheetData>
    <row r="1" spans="1:21" ht="17.25" customHeight="1">
      <c r="S1" s="43"/>
      <c r="T1" s="43"/>
      <c r="U1" s="43"/>
    </row>
    <row r="2" spans="1:21" ht="18.75" customHeight="1">
      <c r="S2" s="43"/>
      <c r="T2" s="43"/>
      <c r="U2" s="43"/>
    </row>
    <row r="3" spans="1:21" ht="28.5" customHeight="1">
      <c r="B3" s="48" t="s">
        <v>175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2"/>
    </row>
    <row r="4" spans="1:21" ht="28.5" customHeight="1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2"/>
    </row>
    <row r="5" spans="1:21" ht="35.25" customHeight="1">
      <c r="E5" s="6"/>
      <c r="T5" s="1" t="s">
        <v>16</v>
      </c>
      <c r="U5" s="1"/>
    </row>
    <row r="6" spans="1:21" ht="16.5">
      <c r="A6" s="45" t="s">
        <v>61</v>
      </c>
      <c r="B6" s="45" t="s">
        <v>9</v>
      </c>
      <c r="C6" s="45" t="s">
        <v>7</v>
      </c>
      <c r="D6" s="45" t="s">
        <v>8</v>
      </c>
      <c r="E6" s="45" t="s">
        <v>69</v>
      </c>
      <c r="F6" s="52" t="s">
        <v>10</v>
      </c>
      <c r="G6" s="53"/>
      <c r="H6" s="53"/>
      <c r="I6" s="53"/>
      <c r="J6" s="53"/>
      <c r="K6" s="53"/>
      <c r="L6" s="53"/>
      <c r="M6" s="54"/>
      <c r="N6" s="52" t="s">
        <v>12</v>
      </c>
      <c r="O6" s="53"/>
      <c r="P6" s="53"/>
      <c r="Q6" s="54"/>
      <c r="R6" s="44" t="s">
        <v>13</v>
      </c>
      <c r="S6" s="44"/>
      <c r="T6" s="44"/>
      <c r="U6" s="44"/>
    </row>
    <row r="7" spans="1:21" ht="16.5">
      <c r="A7" s="46"/>
      <c r="B7" s="50"/>
      <c r="C7" s="50"/>
      <c r="D7" s="50"/>
      <c r="E7" s="50"/>
      <c r="F7" s="52" t="s">
        <v>64</v>
      </c>
      <c r="G7" s="53"/>
      <c r="H7" s="53"/>
      <c r="I7" s="54"/>
      <c r="J7" s="52" t="s">
        <v>11</v>
      </c>
      <c r="K7" s="53"/>
      <c r="L7" s="53"/>
      <c r="M7" s="54"/>
      <c r="N7" s="52" t="s">
        <v>65</v>
      </c>
      <c r="O7" s="53"/>
      <c r="P7" s="53"/>
      <c r="Q7" s="54"/>
      <c r="R7" s="44" t="s">
        <v>66</v>
      </c>
      <c r="S7" s="44"/>
      <c r="T7" s="44"/>
      <c r="U7" s="44"/>
    </row>
    <row r="8" spans="1:21" ht="82.5">
      <c r="A8" s="47"/>
      <c r="B8" s="51"/>
      <c r="C8" s="51"/>
      <c r="D8" s="51"/>
      <c r="E8" s="51"/>
      <c r="F8" s="8" t="s">
        <v>15</v>
      </c>
      <c r="G8" s="8" t="s">
        <v>17</v>
      </c>
      <c r="H8" s="8" t="s">
        <v>21</v>
      </c>
      <c r="I8" s="8" t="s">
        <v>63</v>
      </c>
      <c r="J8" s="8" t="s">
        <v>15</v>
      </c>
      <c r="K8" s="8" t="s">
        <v>17</v>
      </c>
      <c r="L8" s="8" t="s">
        <v>21</v>
      </c>
      <c r="M8" s="8" t="s">
        <v>63</v>
      </c>
      <c r="N8" s="8" t="s">
        <v>15</v>
      </c>
      <c r="O8" s="8" t="s">
        <v>17</v>
      </c>
      <c r="P8" s="8" t="s">
        <v>21</v>
      </c>
      <c r="Q8" s="8" t="s">
        <v>63</v>
      </c>
      <c r="R8" s="8" t="s">
        <v>15</v>
      </c>
      <c r="S8" s="8" t="s">
        <v>17</v>
      </c>
      <c r="T8" s="8" t="s">
        <v>21</v>
      </c>
      <c r="U8" s="8" t="s">
        <v>63</v>
      </c>
    </row>
    <row r="9" spans="1:21" ht="19.5" customHeight="1">
      <c r="A9" s="9" t="s">
        <v>62</v>
      </c>
      <c r="B9" s="10">
        <v>2</v>
      </c>
      <c r="C9" s="10">
        <v>3</v>
      </c>
      <c r="D9" s="10">
        <v>4</v>
      </c>
      <c r="E9" s="10">
        <v>5</v>
      </c>
      <c r="F9" s="8">
        <v>6</v>
      </c>
      <c r="G9" s="8">
        <v>7</v>
      </c>
      <c r="H9" s="8">
        <v>8</v>
      </c>
      <c r="I9" s="8">
        <v>9</v>
      </c>
      <c r="J9" s="8">
        <v>10</v>
      </c>
      <c r="K9" s="8">
        <v>11</v>
      </c>
      <c r="L9" s="8">
        <v>12</v>
      </c>
      <c r="M9" s="8">
        <v>13</v>
      </c>
      <c r="N9" s="8">
        <v>14</v>
      </c>
      <c r="O9" s="8">
        <v>15</v>
      </c>
      <c r="P9" s="8">
        <v>16</v>
      </c>
      <c r="Q9" s="8">
        <v>17</v>
      </c>
      <c r="R9" s="8">
        <v>18</v>
      </c>
      <c r="S9" s="8">
        <v>19</v>
      </c>
      <c r="T9" s="8">
        <v>20</v>
      </c>
      <c r="U9" s="8">
        <v>21</v>
      </c>
    </row>
    <row r="10" spans="1:21" ht="21" customHeight="1">
      <c r="A10" s="11"/>
      <c r="B10" s="12" t="s">
        <v>14</v>
      </c>
      <c r="C10" s="10"/>
      <c r="D10" s="10"/>
      <c r="E10" s="10"/>
      <c r="F10" s="13">
        <f t="shared" ref="F10:U10" si="0">F11+F33+F62+F93+F97+F101+F118+F122+F126+F138</f>
        <v>8494477.5302099995</v>
      </c>
      <c r="G10" s="13">
        <f t="shared" si="0"/>
        <v>2719407.7702099998</v>
      </c>
      <c r="H10" s="13">
        <f t="shared" si="0"/>
        <v>5353787.8999999994</v>
      </c>
      <c r="I10" s="13">
        <f t="shared" si="0"/>
        <v>421281.86</v>
      </c>
      <c r="J10" s="13">
        <f t="shared" si="0"/>
        <v>366518.48018000007</v>
      </c>
      <c r="K10" s="13">
        <f t="shared" si="0"/>
        <v>250985.15745</v>
      </c>
      <c r="L10" s="13">
        <f t="shared" si="0"/>
        <v>115533.32273</v>
      </c>
      <c r="M10" s="13">
        <f t="shared" si="0"/>
        <v>0</v>
      </c>
      <c r="N10" s="13">
        <f t="shared" si="0"/>
        <v>6998284.2999999998</v>
      </c>
      <c r="O10" s="13">
        <f t="shared" si="0"/>
        <v>2680870.4</v>
      </c>
      <c r="P10" s="13">
        <f t="shared" si="0"/>
        <v>3933944.5999999996</v>
      </c>
      <c r="Q10" s="13">
        <f t="shared" si="0"/>
        <v>383469.3</v>
      </c>
      <c r="R10" s="13">
        <f t="shared" si="0"/>
        <v>8234874.4000000004</v>
      </c>
      <c r="S10" s="13">
        <f t="shared" si="0"/>
        <v>3029575.8000000003</v>
      </c>
      <c r="T10" s="13">
        <f t="shared" si="0"/>
        <v>4821791.1999999993</v>
      </c>
      <c r="U10" s="13">
        <f t="shared" si="0"/>
        <v>383507.4</v>
      </c>
    </row>
    <row r="11" spans="1:21" ht="21" customHeight="1">
      <c r="A11" s="14">
        <v>1</v>
      </c>
      <c r="B11" s="15" t="s">
        <v>0</v>
      </c>
      <c r="C11" s="16" t="s">
        <v>20</v>
      </c>
      <c r="D11" s="16" t="s">
        <v>20</v>
      </c>
      <c r="E11" s="16" t="s">
        <v>20</v>
      </c>
      <c r="F11" s="17">
        <f>F12+F20+F25+F29</f>
        <v>2313752.2999999998</v>
      </c>
      <c r="G11" s="17">
        <f>G12+G20+G25+G29</f>
        <v>1050117.8999999999</v>
      </c>
      <c r="H11" s="17">
        <f t="shared" ref="H11:U11" si="1">H12+H20+H25+H29</f>
        <v>1262889.3999999999</v>
      </c>
      <c r="I11" s="17">
        <f t="shared" si="1"/>
        <v>745</v>
      </c>
      <c r="J11" s="17">
        <f t="shared" si="1"/>
        <v>273735.11272999999</v>
      </c>
      <c r="K11" s="17">
        <f t="shared" si="1"/>
        <v>179145.09</v>
      </c>
      <c r="L11" s="17">
        <f t="shared" si="1"/>
        <v>94590.022729999997</v>
      </c>
      <c r="M11" s="17">
        <f t="shared" si="1"/>
        <v>0</v>
      </c>
      <c r="N11" s="17">
        <f t="shared" si="1"/>
        <v>1739041.1</v>
      </c>
      <c r="O11" s="17">
        <f t="shared" si="1"/>
        <v>1086835.8</v>
      </c>
      <c r="P11" s="17">
        <f t="shared" si="1"/>
        <v>652205.30000000005</v>
      </c>
      <c r="Q11" s="17">
        <f t="shared" si="1"/>
        <v>0</v>
      </c>
      <c r="R11" s="17">
        <f t="shared" si="1"/>
        <v>2602754.9000000004</v>
      </c>
      <c r="S11" s="17">
        <f t="shared" si="1"/>
        <v>1177921.2000000002</v>
      </c>
      <c r="T11" s="17">
        <f t="shared" si="1"/>
        <v>1424833.7</v>
      </c>
      <c r="U11" s="17">
        <f t="shared" si="1"/>
        <v>0</v>
      </c>
    </row>
    <row r="12" spans="1:21" ht="33">
      <c r="A12" s="18" t="s">
        <v>39</v>
      </c>
      <c r="B12" s="19" t="s">
        <v>18</v>
      </c>
      <c r="C12" s="20" t="s">
        <v>20</v>
      </c>
      <c r="D12" s="20" t="s">
        <v>20</v>
      </c>
      <c r="E12" s="20" t="s">
        <v>20</v>
      </c>
      <c r="F12" s="21">
        <f>F14+F15+F16+F17+F18+F19</f>
        <v>344558.99999999994</v>
      </c>
      <c r="G12" s="21">
        <f t="shared" ref="G12:U12" si="2">G14+G15+G16+G17+G18+G19</f>
        <v>10860.2</v>
      </c>
      <c r="H12" s="21">
        <f t="shared" si="2"/>
        <v>333698.80000000005</v>
      </c>
      <c r="I12" s="21">
        <f t="shared" si="2"/>
        <v>0</v>
      </c>
      <c r="J12" s="21">
        <f t="shared" si="2"/>
        <v>6800</v>
      </c>
      <c r="K12" s="21">
        <f t="shared" si="2"/>
        <v>0</v>
      </c>
      <c r="L12" s="21">
        <f t="shared" si="2"/>
        <v>6800</v>
      </c>
      <c r="M12" s="21">
        <f t="shared" si="2"/>
        <v>0</v>
      </c>
      <c r="N12" s="21">
        <f t="shared" si="2"/>
        <v>265939.39999999997</v>
      </c>
      <c r="O12" s="21">
        <f t="shared" si="2"/>
        <v>211271.1</v>
      </c>
      <c r="P12" s="21">
        <f t="shared" si="2"/>
        <v>54668.299999999996</v>
      </c>
      <c r="Q12" s="21">
        <f t="shared" si="2"/>
        <v>0</v>
      </c>
      <c r="R12" s="21">
        <f t="shared" si="2"/>
        <v>72796.399999999994</v>
      </c>
      <c r="S12" s="21">
        <f t="shared" si="2"/>
        <v>38195.899999999994</v>
      </c>
      <c r="T12" s="21">
        <f t="shared" si="2"/>
        <v>34600.5</v>
      </c>
      <c r="U12" s="21">
        <f t="shared" si="2"/>
        <v>0</v>
      </c>
    </row>
    <row r="13" spans="1:21" ht="16.5">
      <c r="A13" s="18"/>
      <c r="B13" s="22" t="s">
        <v>19</v>
      </c>
      <c r="C13" s="23"/>
      <c r="D13" s="23"/>
      <c r="E13" s="23"/>
      <c r="F13" s="24"/>
      <c r="G13" s="24"/>
      <c r="H13" s="24"/>
      <c r="I13" s="24"/>
      <c r="J13" s="25"/>
      <c r="K13" s="25"/>
      <c r="L13" s="25"/>
      <c r="M13" s="25"/>
      <c r="N13" s="24"/>
      <c r="O13" s="24"/>
      <c r="P13" s="24"/>
      <c r="Q13" s="24"/>
      <c r="R13" s="24"/>
      <c r="S13" s="24"/>
      <c r="T13" s="24"/>
      <c r="U13" s="24"/>
    </row>
    <row r="14" spans="1:21" ht="57" customHeight="1">
      <c r="A14" s="18" t="s">
        <v>216</v>
      </c>
      <c r="B14" s="26" t="s">
        <v>80</v>
      </c>
      <c r="C14" s="23">
        <v>839</v>
      </c>
      <c r="D14" s="27" t="s">
        <v>81</v>
      </c>
      <c r="E14" s="23" t="s">
        <v>82</v>
      </c>
      <c r="F14" s="24">
        <f>G14+H14+I14</f>
        <v>23985.899999999998</v>
      </c>
      <c r="G14" s="24">
        <v>1199.3</v>
      </c>
      <c r="H14" s="24">
        <v>22786.6</v>
      </c>
      <c r="I14" s="24"/>
      <c r="J14" s="25">
        <f>K14+L14+M14</f>
        <v>0</v>
      </c>
      <c r="K14" s="25"/>
      <c r="L14" s="25"/>
      <c r="M14" s="25"/>
      <c r="N14" s="24">
        <f>O14+P14+Q14</f>
        <v>23985.899999999998</v>
      </c>
      <c r="O14" s="24">
        <v>1199.3</v>
      </c>
      <c r="P14" s="24">
        <v>22786.6</v>
      </c>
      <c r="Q14" s="24"/>
      <c r="R14" s="24">
        <f>S14+U14+T14</f>
        <v>23985.899999999998</v>
      </c>
      <c r="S14" s="24">
        <v>1199.3</v>
      </c>
      <c r="T14" s="24">
        <v>22786.6</v>
      </c>
      <c r="U14" s="24"/>
    </row>
    <row r="15" spans="1:21" ht="72" customHeight="1">
      <c r="A15" s="18" t="s">
        <v>216</v>
      </c>
      <c r="B15" s="26" t="s">
        <v>83</v>
      </c>
      <c r="C15" s="23">
        <v>839</v>
      </c>
      <c r="D15" s="27" t="s">
        <v>81</v>
      </c>
      <c r="E15" s="23" t="s">
        <v>84</v>
      </c>
      <c r="F15" s="24">
        <f t="shared" ref="F15:F31" si="3">G15+H15+I15</f>
        <v>4637.2999999999993</v>
      </c>
      <c r="G15" s="24">
        <v>231.9</v>
      </c>
      <c r="H15" s="24">
        <v>4405.3999999999996</v>
      </c>
      <c r="I15" s="24"/>
      <c r="J15" s="25"/>
      <c r="K15" s="25"/>
      <c r="L15" s="25"/>
      <c r="M15" s="25"/>
      <c r="N15" s="24">
        <f t="shared" ref="N15:N19" si="4">O15+P15+Q15</f>
        <v>4637.2999999999993</v>
      </c>
      <c r="O15" s="24">
        <v>231.9</v>
      </c>
      <c r="P15" s="24">
        <v>4405.3999999999996</v>
      </c>
      <c r="Q15" s="24"/>
      <c r="R15" s="24">
        <f t="shared" ref="R15:R19" si="5">S15+U15+T15</f>
        <v>4637.2999999999993</v>
      </c>
      <c r="S15" s="24">
        <v>231.9</v>
      </c>
      <c r="T15" s="24">
        <v>4405.3999999999996</v>
      </c>
      <c r="U15" s="24"/>
    </row>
    <row r="16" spans="1:21" ht="132">
      <c r="A16" s="18" t="s">
        <v>216</v>
      </c>
      <c r="B16" s="26" t="s">
        <v>90</v>
      </c>
      <c r="C16" s="23">
        <v>811</v>
      </c>
      <c r="D16" s="27" t="s">
        <v>86</v>
      </c>
      <c r="E16" s="23" t="s">
        <v>93</v>
      </c>
      <c r="F16" s="24">
        <f t="shared" si="3"/>
        <v>0</v>
      </c>
      <c r="G16" s="24"/>
      <c r="H16" s="24"/>
      <c r="I16" s="24"/>
      <c r="J16" s="25"/>
      <c r="K16" s="25"/>
      <c r="L16" s="25"/>
      <c r="M16" s="25"/>
      <c r="N16" s="24">
        <f t="shared" si="4"/>
        <v>27312.6</v>
      </c>
      <c r="O16" s="24"/>
      <c r="P16" s="24">
        <v>27312.6</v>
      </c>
      <c r="Q16" s="24"/>
      <c r="R16" s="24">
        <f t="shared" si="5"/>
        <v>7245</v>
      </c>
      <c r="S16" s="24"/>
      <c r="T16" s="24">
        <v>7245</v>
      </c>
      <c r="U16" s="24"/>
    </row>
    <row r="17" spans="1:21" ht="82.5">
      <c r="A17" s="18" t="s">
        <v>216</v>
      </c>
      <c r="B17" s="26" t="s">
        <v>91</v>
      </c>
      <c r="C17" s="23">
        <v>811</v>
      </c>
      <c r="D17" s="27" t="s">
        <v>86</v>
      </c>
      <c r="E17" s="23" t="s">
        <v>92</v>
      </c>
      <c r="F17" s="24">
        <f t="shared" si="3"/>
        <v>1634.4</v>
      </c>
      <c r="G17" s="24"/>
      <c r="H17" s="24">
        <v>1634.4</v>
      </c>
      <c r="I17" s="24"/>
      <c r="J17" s="25"/>
      <c r="K17" s="25"/>
      <c r="L17" s="25"/>
      <c r="M17" s="25"/>
      <c r="N17" s="24">
        <f t="shared" si="4"/>
        <v>163.69999999999999</v>
      </c>
      <c r="O17" s="24"/>
      <c r="P17" s="24">
        <v>163.69999999999999</v>
      </c>
      <c r="Q17" s="24"/>
      <c r="R17" s="24">
        <f t="shared" si="5"/>
        <v>163.5</v>
      </c>
      <c r="S17" s="24"/>
      <c r="T17" s="24">
        <v>163.5</v>
      </c>
      <c r="U17" s="24"/>
    </row>
    <row r="18" spans="1:21" ht="82.5">
      <c r="A18" s="18" t="s">
        <v>217</v>
      </c>
      <c r="B18" s="26" t="s">
        <v>135</v>
      </c>
      <c r="C18" s="23">
        <v>821</v>
      </c>
      <c r="D18" s="27" t="s">
        <v>112</v>
      </c>
      <c r="E18" s="23" t="s">
        <v>136</v>
      </c>
      <c r="F18" s="24">
        <f t="shared" si="3"/>
        <v>291770.59999999998</v>
      </c>
      <c r="G18" s="24">
        <v>8753.1</v>
      </c>
      <c r="H18" s="24">
        <v>283017.5</v>
      </c>
      <c r="I18" s="24"/>
      <c r="J18" s="25"/>
      <c r="K18" s="25"/>
      <c r="L18" s="25"/>
      <c r="M18" s="25"/>
      <c r="N18" s="24">
        <f t="shared" si="4"/>
        <v>209839.9</v>
      </c>
      <c r="O18" s="24">
        <f>4591.1+205248.8</f>
        <v>209839.9</v>
      </c>
      <c r="P18" s="24"/>
      <c r="Q18" s="24"/>
      <c r="R18" s="24">
        <f t="shared" si="5"/>
        <v>36764.699999999997</v>
      </c>
      <c r="S18" s="24">
        <f>4047.7+32717</f>
        <v>36764.699999999997</v>
      </c>
      <c r="T18" s="24"/>
      <c r="U18" s="24"/>
    </row>
    <row r="19" spans="1:21" ht="66">
      <c r="A19" s="18" t="s">
        <v>216</v>
      </c>
      <c r="B19" s="26" t="s">
        <v>137</v>
      </c>
      <c r="C19" s="23">
        <v>809</v>
      </c>
      <c r="D19" s="27" t="s">
        <v>133</v>
      </c>
      <c r="E19" s="23" t="s">
        <v>138</v>
      </c>
      <c r="F19" s="24">
        <f t="shared" si="3"/>
        <v>22530.800000000003</v>
      </c>
      <c r="G19" s="24">
        <v>675.9</v>
      </c>
      <c r="H19" s="24">
        <v>21854.9</v>
      </c>
      <c r="I19" s="24"/>
      <c r="J19" s="25">
        <f>K19+L19</f>
        <v>6800</v>
      </c>
      <c r="K19" s="25"/>
      <c r="L19" s="25">
        <v>6800</v>
      </c>
      <c r="M19" s="25"/>
      <c r="N19" s="24">
        <f t="shared" si="4"/>
        <v>0</v>
      </c>
      <c r="O19" s="24"/>
      <c r="P19" s="24"/>
      <c r="Q19" s="24"/>
      <c r="R19" s="24">
        <f t="shared" si="5"/>
        <v>0</v>
      </c>
      <c r="S19" s="24"/>
      <c r="T19" s="24"/>
      <c r="U19" s="24"/>
    </row>
    <row r="20" spans="1:21" ht="33">
      <c r="A20" s="18" t="s">
        <v>40</v>
      </c>
      <c r="B20" s="19" t="s">
        <v>22</v>
      </c>
      <c r="C20" s="20" t="s">
        <v>20</v>
      </c>
      <c r="D20" s="20" t="s">
        <v>20</v>
      </c>
      <c r="E20" s="20" t="s">
        <v>20</v>
      </c>
      <c r="F20" s="21">
        <f>F22+F23+F24</f>
        <v>20369.199999999997</v>
      </c>
      <c r="G20" s="21">
        <f t="shared" ref="G20:U20" si="6">G22+G23+G24</f>
        <v>611.1</v>
      </c>
      <c r="H20" s="21">
        <f t="shared" si="6"/>
        <v>19758.099999999999</v>
      </c>
      <c r="I20" s="21">
        <f t="shared" si="6"/>
        <v>0</v>
      </c>
      <c r="J20" s="21">
        <f t="shared" si="6"/>
        <v>0</v>
      </c>
      <c r="K20" s="21">
        <f t="shared" si="6"/>
        <v>0</v>
      </c>
      <c r="L20" s="21">
        <f t="shared" si="6"/>
        <v>0</v>
      </c>
      <c r="M20" s="21">
        <f t="shared" si="6"/>
        <v>0</v>
      </c>
      <c r="N20" s="21">
        <f t="shared" si="6"/>
        <v>36476.199999999997</v>
      </c>
      <c r="O20" s="21">
        <f t="shared" si="6"/>
        <v>1094.3000000000002</v>
      </c>
      <c r="P20" s="21">
        <f t="shared" si="6"/>
        <v>35381.9</v>
      </c>
      <c r="Q20" s="21">
        <f t="shared" si="6"/>
        <v>0</v>
      </c>
      <c r="R20" s="21">
        <f t="shared" si="6"/>
        <v>233914.59999999998</v>
      </c>
      <c r="S20" s="21">
        <f t="shared" si="6"/>
        <v>7017.5</v>
      </c>
      <c r="T20" s="21">
        <f t="shared" si="6"/>
        <v>226897.09999999998</v>
      </c>
      <c r="U20" s="21">
        <f t="shared" si="6"/>
        <v>0</v>
      </c>
    </row>
    <row r="21" spans="1:21" ht="16.5">
      <c r="A21" s="28"/>
      <c r="B21" s="22" t="s">
        <v>19</v>
      </c>
      <c r="C21" s="23"/>
      <c r="D21" s="23"/>
      <c r="E21" s="23"/>
      <c r="F21" s="24"/>
      <c r="G21" s="24"/>
      <c r="H21" s="24"/>
      <c r="I21" s="24"/>
      <c r="J21" s="25"/>
      <c r="K21" s="25"/>
      <c r="L21" s="25"/>
      <c r="M21" s="25"/>
      <c r="N21" s="24"/>
      <c r="O21" s="24"/>
      <c r="P21" s="24"/>
      <c r="Q21" s="24"/>
      <c r="R21" s="24"/>
      <c r="S21" s="24"/>
      <c r="T21" s="24"/>
      <c r="U21" s="24"/>
    </row>
    <row r="22" spans="1:21" ht="99">
      <c r="A22" s="28" t="s">
        <v>217</v>
      </c>
      <c r="B22" s="26" t="s">
        <v>106</v>
      </c>
      <c r="C22" s="23">
        <v>813</v>
      </c>
      <c r="D22" s="27" t="s">
        <v>107</v>
      </c>
      <c r="E22" s="23" t="s">
        <v>108</v>
      </c>
      <c r="F22" s="24">
        <f t="shared" si="3"/>
        <v>20369.199999999997</v>
      </c>
      <c r="G22" s="24">
        <v>611.1</v>
      </c>
      <c r="H22" s="24">
        <v>19758.099999999999</v>
      </c>
      <c r="I22" s="24"/>
      <c r="J22" s="25"/>
      <c r="K22" s="25"/>
      <c r="L22" s="25"/>
      <c r="M22" s="25"/>
      <c r="N22" s="24">
        <f>O22+P22+Q22</f>
        <v>10703</v>
      </c>
      <c r="O22" s="24">
        <v>321.10000000000002</v>
      </c>
      <c r="P22" s="24">
        <v>10381.9</v>
      </c>
      <c r="Q22" s="24"/>
      <c r="R22" s="24">
        <f>S22+T22+U22</f>
        <v>6889.4</v>
      </c>
      <c r="S22" s="24">
        <v>206.7</v>
      </c>
      <c r="T22" s="24">
        <v>6682.7</v>
      </c>
      <c r="U22" s="24"/>
    </row>
    <row r="23" spans="1:21" ht="99">
      <c r="A23" s="28"/>
      <c r="B23" s="26" t="s">
        <v>109</v>
      </c>
      <c r="C23" s="23">
        <v>813</v>
      </c>
      <c r="D23" s="27" t="s">
        <v>107</v>
      </c>
      <c r="E23" s="23" t="s">
        <v>110</v>
      </c>
      <c r="F23" s="24">
        <f>I23+H23+G23</f>
        <v>0</v>
      </c>
      <c r="G23" s="24"/>
      <c r="H23" s="24"/>
      <c r="I23" s="24"/>
      <c r="J23" s="25"/>
      <c r="K23" s="25"/>
      <c r="L23" s="25"/>
      <c r="M23" s="25"/>
      <c r="N23" s="24">
        <f>O23+P23+Q23</f>
        <v>25773.200000000001</v>
      </c>
      <c r="O23" s="24">
        <v>773.2</v>
      </c>
      <c r="P23" s="24">
        <v>25000</v>
      </c>
      <c r="Q23" s="24"/>
      <c r="R23" s="24">
        <f t="shared" ref="R23:R24" si="7">S23+T23+U23</f>
        <v>44329.9</v>
      </c>
      <c r="S23" s="24">
        <v>1329.9</v>
      </c>
      <c r="T23" s="24">
        <v>43000</v>
      </c>
      <c r="U23" s="24"/>
    </row>
    <row r="24" spans="1:21" ht="73.5" customHeight="1">
      <c r="A24" s="28"/>
      <c r="B24" s="26" t="s">
        <v>111</v>
      </c>
      <c r="C24" s="23">
        <v>821</v>
      </c>
      <c r="D24" s="27" t="s">
        <v>112</v>
      </c>
      <c r="E24" s="23" t="s">
        <v>113</v>
      </c>
      <c r="F24" s="24">
        <f t="shared" ref="F24" si="8">I24+H24+G24</f>
        <v>0</v>
      </c>
      <c r="G24" s="24"/>
      <c r="H24" s="24"/>
      <c r="I24" s="24"/>
      <c r="J24" s="25"/>
      <c r="K24" s="25"/>
      <c r="L24" s="25"/>
      <c r="M24" s="25"/>
      <c r="N24" s="24">
        <f t="shared" ref="N24" si="9">O24+P24+Q24</f>
        <v>0</v>
      </c>
      <c r="O24" s="24"/>
      <c r="P24" s="24"/>
      <c r="Q24" s="24"/>
      <c r="R24" s="24">
        <f t="shared" si="7"/>
        <v>182695.3</v>
      </c>
      <c r="S24" s="24">
        <v>5480.9</v>
      </c>
      <c r="T24" s="24">
        <v>177214.4</v>
      </c>
      <c r="U24" s="24"/>
    </row>
    <row r="25" spans="1:21" ht="69" customHeight="1">
      <c r="A25" s="18" t="s">
        <v>41</v>
      </c>
      <c r="B25" s="19" t="s">
        <v>23</v>
      </c>
      <c r="C25" s="20" t="s">
        <v>20</v>
      </c>
      <c r="D25" s="20" t="s">
        <v>20</v>
      </c>
      <c r="E25" s="20" t="s">
        <v>20</v>
      </c>
      <c r="F25" s="21">
        <f>F27+F28</f>
        <v>909909.5</v>
      </c>
      <c r="G25" s="21">
        <f t="shared" ref="G25:U25" si="10">G27+G28</f>
        <v>262479.8</v>
      </c>
      <c r="H25" s="21">
        <f t="shared" si="10"/>
        <v>646684.69999999995</v>
      </c>
      <c r="I25" s="21">
        <f t="shared" si="10"/>
        <v>745</v>
      </c>
      <c r="J25" s="21">
        <f t="shared" si="10"/>
        <v>0</v>
      </c>
      <c r="K25" s="21">
        <f t="shared" si="10"/>
        <v>0</v>
      </c>
      <c r="L25" s="21">
        <f t="shared" si="10"/>
        <v>0</v>
      </c>
      <c r="M25" s="21">
        <f t="shared" si="10"/>
        <v>0</v>
      </c>
      <c r="N25" s="21">
        <f t="shared" si="10"/>
        <v>372338.19999999995</v>
      </c>
      <c r="O25" s="21">
        <f t="shared" si="10"/>
        <v>98303.6</v>
      </c>
      <c r="P25" s="21">
        <f t="shared" si="10"/>
        <v>274034.59999999998</v>
      </c>
      <c r="Q25" s="21">
        <f t="shared" si="10"/>
        <v>0</v>
      </c>
      <c r="R25" s="21">
        <f t="shared" si="10"/>
        <v>1229501.3</v>
      </c>
      <c r="S25" s="21">
        <f t="shared" si="10"/>
        <v>356541</v>
      </c>
      <c r="T25" s="21">
        <f t="shared" si="10"/>
        <v>872960.3</v>
      </c>
      <c r="U25" s="21">
        <f t="shared" si="10"/>
        <v>0</v>
      </c>
    </row>
    <row r="26" spans="1:21" ht="22.5" customHeight="1">
      <c r="A26" s="18"/>
      <c r="B26" s="22" t="s">
        <v>19</v>
      </c>
      <c r="C26" s="23"/>
      <c r="D26" s="23"/>
      <c r="E26" s="23"/>
      <c r="F26" s="24"/>
      <c r="G26" s="24"/>
      <c r="H26" s="24"/>
      <c r="I26" s="24"/>
      <c r="J26" s="25"/>
      <c r="K26" s="25"/>
      <c r="L26" s="25"/>
      <c r="M26" s="25"/>
      <c r="N26" s="24"/>
      <c r="O26" s="24"/>
      <c r="P26" s="24"/>
      <c r="Q26" s="24"/>
      <c r="R26" s="24"/>
      <c r="S26" s="24"/>
      <c r="T26" s="24"/>
      <c r="U26" s="24"/>
    </row>
    <row r="27" spans="1:21" ht="105.75" customHeight="1">
      <c r="A27" s="18" t="s">
        <v>216</v>
      </c>
      <c r="B27" s="26" t="s">
        <v>121</v>
      </c>
      <c r="C27" s="23">
        <v>821</v>
      </c>
      <c r="D27" s="27" t="s">
        <v>112</v>
      </c>
      <c r="E27" s="23" t="s">
        <v>122</v>
      </c>
      <c r="F27" s="24">
        <f t="shared" si="3"/>
        <v>199642.40000000002</v>
      </c>
      <c r="G27" s="24">
        <v>33905.300000000003</v>
      </c>
      <c r="H27" s="24">
        <v>165537.60000000001</v>
      </c>
      <c r="I27" s="24">
        <f>83.5+116</f>
        <v>199.5</v>
      </c>
      <c r="J27" s="25"/>
      <c r="K27" s="25"/>
      <c r="L27" s="25"/>
      <c r="M27" s="25"/>
      <c r="N27" s="24"/>
      <c r="O27" s="24"/>
      <c r="P27" s="24"/>
      <c r="Q27" s="24"/>
      <c r="R27" s="24"/>
      <c r="S27" s="24"/>
      <c r="T27" s="24"/>
      <c r="U27" s="24"/>
    </row>
    <row r="28" spans="1:21" ht="102" customHeight="1">
      <c r="A28" s="18" t="s">
        <v>217</v>
      </c>
      <c r="B28" s="26" t="s">
        <v>123</v>
      </c>
      <c r="C28" s="23">
        <v>821</v>
      </c>
      <c r="D28" s="27" t="s">
        <v>112</v>
      </c>
      <c r="E28" s="23" t="s">
        <v>124</v>
      </c>
      <c r="F28" s="24">
        <f t="shared" si="3"/>
        <v>710267.1</v>
      </c>
      <c r="G28" s="24">
        <v>228574.5</v>
      </c>
      <c r="H28" s="24">
        <v>481147.1</v>
      </c>
      <c r="I28" s="24">
        <v>545.5</v>
      </c>
      <c r="J28" s="25"/>
      <c r="K28" s="25"/>
      <c r="L28" s="25"/>
      <c r="M28" s="25"/>
      <c r="N28" s="24">
        <f>O28+P28+Q28</f>
        <v>372338.19999999995</v>
      </c>
      <c r="O28" s="24">
        <v>98303.6</v>
      </c>
      <c r="P28" s="24">
        <v>274034.59999999998</v>
      </c>
      <c r="Q28" s="24"/>
      <c r="R28" s="24">
        <f>S28+T28+U28</f>
        <v>1229501.3</v>
      </c>
      <c r="S28" s="24">
        <v>356541</v>
      </c>
      <c r="T28" s="24">
        <v>872960.3</v>
      </c>
      <c r="U28" s="24"/>
    </row>
    <row r="29" spans="1:21" ht="49.5">
      <c r="A29" s="18" t="s">
        <v>131</v>
      </c>
      <c r="B29" s="19" t="s">
        <v>215</v>
      </c>
      <c r="C29" s="20" t="s">
        <v>20</v>
      </c>
      <c r="D29" s="20" t="s">
        <v>20</v>
      </c>
      <c r="E29" s="20" t="s">
        <v>20</v>
      </c>
      <c r="F29" s="21">
        <f>F31+F32</f>
        <v>1038914.6000000001</v>
      </c>
      <c r="G29" s="21">
        <f t="shared" ref="G29:T29" si="11">G31+G32</f>
        <v>776166.8</v>
      </c>
      <c r="H29" s="21">
        <f t="shared" si="11"/>
        <v>262747.8</v>
      </c>
      <c r="I29" s="21">
        <f t="shared" si="11"/>
        <v>0</v>
      </c>
      <c r="J29" s="21">
        <f t="shared" si="11"/>
        <v>266935.11272999999</v>
      </c>
      <c r="K29" s="21">
        <f t="shared" si="11"/>
        <v>179145.09</v>
      </c>
      <c r="L29" s="21">
        <f t="shared" si="11"/>
        <v>87790.022729999997</v>
      </c>
      <c r="M29" s="21">
        <f t="shared" si="11"/>
        <v>0</v>
      </c>
      <c r="N29" s="21">
        <f t="shared" si="11"/>
        <v>1064287.3</v>
      </c>
      <c r="O29" s="21">
        <f t="shared" si="11"/>
        <v>776166.8</v>
      </c>
      <c r="P29" s="21">
        <f t="shared" si="11"/>
        <v>288120.5</v>
      </c>
      <c r="Q29" s="21">
        <f t="shared" si="11"/>
        <v>0</v>
      </c>
      <c r="R29" s="21">
        <f t="shared" si="11"/>
        <v>1066542.6000000001</v>
      </c>
      <c r="S29" s="21">
        <f t="shared" si="11"/>
        <v>776166.8</v>
      </c>
      <c r="T29" s="21">
        <f t="shared" si="11"/>
        <v>290375.8</v>
      </c>
      <c r="U29" s="21">
        <f t="shared" ref="U29" si="12">U31</f>
        <v>0</v>
      </c>
    </row>
    <row r="30" spans="1:21" ht="16.5">
      <c r="A30" s="18"/>
      <c r="B30" s="22" t="s">
        <v>19</v>
      </c>
      <c r="C30" s="23"/>
      <c r="D30" s="27"/>
      <c r="E30" s="23"/>
      <c r="F30" s="24"/>
      <c r="G30" s="24"/>
      <c r="H30" s="24"/>
      <c r="I30" s="24"/>
      <c r="J30" s="25"/>
      <c r="K30" s="25"/>
      <c r="L30" s="25"/>
      <c r="M30" s="25"/>
      <c r="N30" s="24"/>
      <c r="O30" s="24"/>
      <c r="P30" s="24"/>
      <c r="Q30" s="24"/>
      <c r="R30" s="24"/>
      <c r="S30" s="24"/>
      <c r="T30" s="24"/>
      <c r="U30" s="24"/>
    </row>
    <row r="31" spans="1:21" ht="66">
      <c r="A31" s="18" t="s">
        <v>218</v>
      </c>
      <c r="B31" s="26" t="s">
        <v>132</v>
      </c>
      <c r="C31" s="23">
        <v>809</v>
      </c>
      <c r="D31" s="27" t="s">
        <v>133</v>
      </c>
      <c r="E31" s="23" t="s">
        <v>134</v>
      </c>
      <c r="F31" s="24">
        <f t="shared" si="3"/>
        <v>262747.8</v>
      </c>
      <c r="G31" s="24"/>
      <c r="H31" s="24">
        <v>262747.8</v>
      </c>
      <c r="I31" s="24"/>
      <c r="J31" s="25">
        <f>K31+L31</f>
        <v>87790.022729999997</v>
      </c>
      <c r="K31" s="25"/>
      <c r="L31" s="25">
        <f>54531.78575+1254.44698+32003.79</f>
        <v>87790.022729999997</v>
      </c>
      <c r="M31" s="25"/>
      <c r="N31" s="24">
        <f>O31+P31+Q31</f>
        <v>288120.5</v>
      </c>
      <c r="O31" s="24"/>
      <c r="P31" s="24">
        <v>288120.5</v>
      </c>
      <c r="Q31" s="24"/>
      <c r="R31" s="24">
        <f>S31+T31+U31</f>
        <v>290375.8</v>
      </c>
      <c r="S31" s="24"/>
      <c r="T31" s="24">
        <v>290375.8</v>
      </c>
      <c r="U31" s="24"/>
    </row>
    <row r="32" spans="1:21" ht="132">
      <c r="A32" s="18"/>
      <c r="B32" s="26" t="s">
        <v>202</v>
      </c>
      <c r="C32" s="23">
        <v>809</v>
      </c>
      <c r="D32" s="27" t="s">
        <v>133</v>
      </c>
      <c r="E32" s="23">
        <v>1116020400</v>
      </c>
      <c r="F32" s="24">
        <f>G32</f>
        <v>776166.8</v>
      </c>
      <c r="G32" s="24">
        <v>776166.8</v>
      </c>
      <c r="H32" s="24"/>
      <c r="I32" s="24"/>
      <c r="J32" s="25">
        <f>K32</f>
        <v>179145.09</v>
      </c>
      <c r="K32" s="25">
        <v>179145.09</v>
      </c>
      <c r="L32" s="25"/>
      <c r="M32" s="25"/>
      <c r="N32" s="24">
        <f>O32</f>
        <v>776166.8</v>
      </c>
      <c r="O32" s="24">
        <v>776166.8</v>
      </c>
      <c r="P32" s="24"/>
      <c r="Q32" s="24"/>
      <c r="R32" s="24">
        <f>S32</f>
        <v>776166.8</v>
      </c>
      <c r="S32" s="24">
        <v>776166.8</v>
      </c>
      <c r="T32" s="24"/>
      <c r="U32" s="24"/>
    </row>
    <row r="33" spans="1:21" ht="16.5">
      <c r="A33" s="14" t="s">
        <v>42</v>
      </c>
      <c r="B33" s="15" t="s">
        <v>1</v>
      </c>
      <c r="C33" s="16" t="s">
        <v>20</v>
      </c>
      <c r="D33" s="16" t="s">
        <v>20</v>
      </c>
      <c r="E33" s="16" t="s">
        <v>20</v>
      </c>
      <c r="F33" s="17">
        <f t="shared" ref="F33:U33" si="13">F34+F43+F48+F53+F58</f>
        <v>1149234.7</v>
      </c>
      <c r="G33" s="17">
        <f t="shared" si="13"/>
        <v>199785.19999999998</v>
      </c>
      <c r="H33" s="17">
        <f t="shared" si="13"/>
        <v>949449.5</v>
      </c>
      <c r="I33" s="17">
        <f t="shared" si="13"/>
        <v>0</v>
      </c>
      <c r="J33" s="17">
        <f t="shared" si="13"/>
        <v>52165.808000000005</v>
      </c>
      <c r="K33" s="17">
        <f t="shared" si="13"/>
        <v>31222.508000000002</v>
      </c>
      <c r="L33" s="17">
        <f t="shared" si="13"/>
        <v>20943.3</v>
      </c>
      <c r="M33" s="17">
        <f t="shared" si="13"/>
        <v>0</v>
      </c>
      <c r="N33" s="17">
        <f t="shared" si="13"/>
        <v>2349322.7000000002</v>
      </c>
      <c r="O33" s="17">
        <f t="shared" si="13"/>
        <v>342274.69999999995</v>
      </c>
      <c r="P33" s="17">
        <f t="shared" si="13"/>
        <v>2007048</v>
      </c>
      <c r="Q33" s="17">
        <f t="shared" si="13"/>
        <v>0</v>
      </c>
      <c r="R33" s="17">
        <f t="shared" si="13"/>
        <v>3043023.3</v>
      </c>
      <c r="S33" s="17">
        <f t="shared" si="13"/>
        <v>629261.19999999995</v>
      </c>
      <c r="T33" s="17">
        <f t="shared" si="13"/>
        <v>2413762.1</v>
      </c>
      <c r="U33" s="17">
        <f t="shared" si="13"/>
        <v>0</v>
      </c>
    </row>
    <row r="34" spans="1:21" ht="49.5">
      <c r="A34" s="9" t="s">
        <v>43</v>
      </c>
      <c r="B34" s="29" t="s">
        <v>24</v>
      </c>
      <c r="C34" s="20" t="s">
        <v>20</v>
      </c>
      <c r="D34" s="20" t="s">
        <v>20</v>
      </c>
      <c r="E34" s="20" t="s">
        <v>20</v>
      </c>
      <c r="F34" s="21">
        <f t="shared" ref="F34:U34" si="14">F36+F37+F38+F39</f>
        <v>231480.8</v>
      </c>
      <c r="G34" s="21">
        <f t="shared" si="14"/>
        <v>84300</v>
      </c>
      <c r="H34" s="21">
        <f t="shared" si="14"/>
        <v>147180.79999999999</v>
      </c>
      <c r="I34" s="21">
        <f t="shared" si="14"/>
        <v>0</v>
      </c>
      <c r="J34" s="21">
        <f t="shared" si="14"/>
        <v>52165.808000000005</v>
      </c>
      <c r="K34" s="21">
        <f t="shared" si="14"/>
        <v>31222.508000000002</v>
      </c>
      <c r="L34" s="21">
        <f t="shared" si="14"/>
        <v>20943.3</v>
      </c>
      <c r="M34" s="21">
        <f t="shared" si="14"/>
        <v>0</v>
      </c>
      <c r="N34" s="21">
        <f t="shared" si="14"/>
        <v>198221.5</v>
      </c>
      <c r="O34" s="21">
        <f t="shared" si="14"/>
        <v>90100</v>
      </c>
      <c r="P34" s="21">
        <f t="shared" si="14"/>
        <v>108121.5</v>
      </c>
      <c r="Q34" s="21">
        <f t="shared" si="14"/>
        <v>0</v>
      </c>
      <c r="R34" s="21">
        <f t="shared" si="14"/>
        <v>263859.3</v>
      </c>
      <c r="S34" s="21">
        <f t="shared" si="14"/>
        <v>96000</v>
      </c>
      <c r="T34" s="21">
        <f t="shared" si="14"/>
        <v>167859.3</v>
      </c>
      <c r="U34" s="21">
        <f t="shared" si="14"/>
        <v>0</v>
      </c>
    </row>
    <row r="35" spans="1:21" ht="16.5">
      <c r="A35" s="11"/>
      <c r="B35" s="30" t="s">
        <v>19</v>
      </c>
      <c r="C35" s="23"/>
      <c r="D35" s="23"/>
      <c r="E35" s="23"/>
      <c r="F35" s="24"/>
      <c r="G35" s="24"/>
      <c r="H35" s="24"/>
      <c r="I35" s="24"/>
      <c r="J35" s="25"/>
      <c r="K35" s="25"/>
      <c r="L35" s="25"/>
      <c r="M35" s="25"/>
      <c r="N35" s="24"/>
      <c r="O35" s="24"/>
      <c r="P35" s="24"/>
      <c r="Q35" s="24"/>
      <c r="R35" s="24"/>
      <c r="S35" s="24"/>
      <c r="T35" s="24"/>
      <c r="U35" s="24"/>
    </row>
    <row r="36" spans="1:21" ht="82.5">
      <c r="A36" s="11" t="s">
        <v>216</v>
      </c>
      <c r="B36" s="31" t="s">
        <v>85</v>
      </c>
      <c r="C36" s="23">
        <v>811</v>
      </c>
      <c r="D36" s="27" t="s">
        <v>86</v>
      </c>
      <c r="E36" s="23" t="s">
        <v>87</v>
      </c>
      <c r="F36" s="24">
        <f>G36+H36+I36</f>
        <v>0</v>
      </c>
      <c r="G36" s="24"/>
      <c r="H36" s="24"/>
      <c r="I36" s="24"/>
      <c r="J36" s="25"/>
      <c r="K36" s="25"/>
      <c r="L36" s="25"/>
      <c r="M36" s="25"/>
      <c r="N36" s="24">
        <f>O36+P36+Q36</f>
        <v>0</v>
      </c>
      <c r="O36" s="24"/>
      <c r="P36" s="24"/>
      <c r="Q36" s="24"/>
      <c r="R36" s="24">
        <f>S36+T36+U36</f>
        <v>65569</v>
      </c>
      <c r="S36" s="24"/>
      <c r="T36" s="24">
        <v>65569</v>
      </c>
      <c r="U36" s="24"/>
    </row>
    <row r="37" spans="1:21" ht="82.5">
      <c r="A37" s="11" t="s">
        <v>216</v>
      </c>
      <c r="B37" s="31" t="s">
        <v>88</v>
      </c>
      <c r="C37" s="23">
        <v>811</v>
      </c>
      <c r="D37" s="27" t="s">
        <v>86</v>
      </c>
      <c r="E37" s="23" t="s">
        <v>89</v>
      </c>
      <c r="F37" s="24">
        <f>G37+H37+I37</f>
        <v>21521</v>
      </c>
      <c r="G37" s="24"/>
      <c r="H37" s="24">
        <v>21521</v>
      </c>
      <c r="I37" s="24"/>
      <c r="J37" s="25"/>
      <c r="K37" s="25"/>
      <c r="L37" s="25"/>
      <c r="M37" s="25"/>
      <c r="N37" s="24">
        <f t="shared" ref="N37:N38" si="15">O37+P37+Q37</f>
        <v>0</v>
      </c>
      <c r="O37" s="24"/>
      <c r="P37" s="24"/>
      <c r="Q37" s="24"/>
      <c r="R37" s="24">
        <f t="shared" ref="R37:R38" si="16">S37+T37+U37</f>
        <v>0</v>
      </c>
      <c r="S37" s="24"/>
      <c r="T37" s="24"/>
      <c r="U37" s="24"/>
    </row>
    <row r="38" spans="1:21" ht="66">
      <c r="A38" s="11" t="s">
        <v>217</v>
      </c>
      <c r="B38" s="31" t="s">
        <v>94</v>
      </c>
      <c r="C38" s="23">
        <v>811</v>
      </c>
      <c r="D38" s="27" t="s">
        <v>86</v>
      </c>
      <c r="E38" s="23" t="s">
        <v>95</v>
      </c>
      <c r="F38" s="24">
        <f>G38+H38+I38</f>
        <v>150000</v>
      </c>
      <c r="G38" s="24">
        <v>24340.2</v>
      </c>
      <c r="H38" s="24">
        <v>125659.8</v>
      </c>
      <c r="I38" s="24"/>
      <c r="J38" s="25">
        <f>K38+L38+M38</f>
        <v>25000</v>
      </c>
      <c r="K38" s="25">
        <v>4056.7</v>
      </c>
      <c r="L38" s="25">
        <v>20943.3</v>
      </c>
      <c r="M38" s="25"/>
      <c r="N38" s="24">
        <f t="shared" si="15"/>
        <v>150000</v>
      </c>
      <c r="O38" s="24">
        <v>41878.5</v>
      </c>
      <c r="P38" s="24">
        <v>108121.5</v>
      </c>
      <c r="Q38" s="24"/>
      <c r="R38" s="24">
        <f t="shared" si="16"/>
        <v>150000</v>
      </c>
      <c r="S38" s="24">
        <v>47709.7</v>
      </c>
      <c r="T38" s="24">
        <v>102290.3</v>
      </c>
      <c r="U38" s="24"/>
    </row>
    <row r="39" spans="1:21" ht="17.25">
      <c r="A39" s="11"/>
      <c r="B39" s="32" t="s">
        <v>38</v>
      </c>
      <c r="C39" s="23"/>
      <c r="D39" s="23"/>
      <c r="E39" s="23"/>
      <c r="F39" s="24">
        <f>F40+F41+F42</f>
        <v>59959.8</v>
      </c>
      <c r="G39" s="24">
        <f t="shared" ref="G39:U39" si="17">G40+G41+G42</f>
        <v>59959.8</v>
      </c>
      <c r="H39" s="24">
        <f t="shared" si="17"/>
        <v>0</v>
      </c>
      <c r="I39" s="24">
        <f t="shared" si="17"/>
        <v>0</v>
      </c>
      <c r="J39" s="24">
        <f t="shared" si="17"/>
        <v>27165.808000000001</v>
      </c>
      <c r="K39" s="24">
        <f t="shared" si="17"/>
        <v>27165.808000000001</v>
      </c>
      <c r="L39" s="24">
        <f t="shared" si="17"/>
        <v>0</v>
      </c>
      <c r="M39" s="24">
        <f t="shared" si="17"/>
        <v>0</v>
      </c>
      <c r="N39" s="24">
        <f t="shared" si="17"/>
        <v>48221.5</v>
      </c>
      <c r="O39" s="24">
        <f t="shared" si="17"/>
        <v>48221.5</v>
      </c>
      <c r="P39" s="24">
        <f t="shared" si="17"/>
        <v>0</v>
      </c>
      <c r="Q39" s="24">
        <f t="shared" si="17"/>
        <v>0</v>
      </c>
      <c r="R39" s="24">
        <f t="shared" si="17"/>
        <v>48290.3</v>
      </c>
      <c r="S39" s="24">
        <f t="shared" si="17"/>
        <v>48290.3</v>
      </c>
      <c r="T39" s="24">
        <f t="shared" si="17"/>
        <v>0</v>
      </c>
      <c r="U39" s="24">
        <f t="shared" si="17"/>
        <v>0</v>
      </c>
    </row>
    <row r="40" spans="1:21" ht="49.5">
      <c r="A40" s="11"/>
      <c r="B40" s="31" t="s">
        <v>166</v>
      </c>
      <c r="C40" s="23">
        <v>811</v>
      </c>
      <c r="D40" s="27" t="s">
        <v>86</v>
      </c>
      <c r="E40" s="23" t="s">
        <v>167</v>
      </c>
      <c r="F40" s="24">
        <f>G40+H40+I40</f>
        <v>6000</v>
      </c>
      <c r="G40" s="24">
        <v>6000</v>
      </c>
      <c r="H40" s="24"/>
      <c r="I40" s="24"/>
      <c r="J40" s="25">
        <f>K40</f>
        <v>1135.9000000000001</v>
      </c>
      <c r="K40" s="25">
        <f>421.48+191.58+522.84</f>
        <v>1135.9000000000001</v>
      </c>
      <c r="L40" s="25"/>
      <c r="M40" s="25"/>
      <c r="N40" s="24">
        <f>O40+P40+Q40</f>
        <v>6000</v>
      </c>
      <c r="O40" s="24">
        <v>6000</v>
      </c>
      <c r="P40" s="24"/>
      <c r="Q40" s="24"/>
      <c r="R40" s="24">
        <f>S40+T40+U40</f>
        <v>6000</v>
      </c>
      <c r="S40" s="24">
        <v>6000</v>
      </c>
      <c r="T40" s="24"/>
      <c r="U40" s="24"/>
    </row>
    <row r="41" spans="1:21" ht="49.5">
      <c r="A41" s="11"/>
      <c r="B41" s="31" t="s">
        <v>168</v>
      </c>
      <c r="C41" s="23">
        <v>811</v>
      </c>
      <c r="D41" s="27" t="s">
        <v>86</v>
      </c>
      <c r="E41" s="23" t="s">
        <v>169</v>
      </c>
      <c r="F41" s="24">
        <f>G41+H41+I41</f>
        <v>52059.8</v>
      </c>
      <c r="G41" s="24">
        <v>52059.8</v>
      </c>
      <c r="H41" s="24"/>
      <c r="I41" s="24"/>
      <c r="J41" s="25">
        <f>K41+L41</f>
        <v>26029.907999999999</v>
      </c>
      <c r="K41" s="25">
        <f>21691.588+4338.32</f>
        <v>26029.907999999999</v>
      </c>
      <c r="L41" s="25"/>
      <c r="M41" s="25"/>
      <c r="N41" s="24">
        <f>O41+P41+Q41</f>
        <v>40321.5</v>
      </c>
      <c r="O41" s="24">
        <v>40321.5</v>
      </c>
      <c r="P41" s="24"/>
      <c r="Q41" s="24"/>
      <c r="R41" s="24">
        <f>S41+T41+U41</f>
        <v>40390.300000000003</v>
      </c>
      <c r="S41" s="24">
        <v>40390.300000000003</v>
      </c>
      <c r="T41" s="24"/>
      <c r="U41" s="24"/>
    </row>
    <row r="42" spans="1:21" ht="49.5">
      <c r="A42" s="11"/>
      <c r="B42" s="31" t="s">
        <v>168</v>
      </c>
      <c r="C42" s="23">
        <v>811</v>
      </c>
      <c r="D42" s="27" t="s">
        <v>86</v>
      </c>
      <c r="E42" s="23" t="s">
        <v>170</v>
      </c>
      <c r="F42" s="24">
        <f>G42+H42+I42</f>
        <v>1900</v>
      </c>
      <c r="G42" s="24">
        <v>1900</v>
      </c>
      <c r="H42" s="24"/>
      <c r="I42" s="24"/>
      <c r="J42" s="25"/>
      <c r="K42" s="25"/>
      <c r="L42" s="25"/>
      <c r="M42" s="25"/>
      <c r="N42" s="24">
        <f>O42+P42+Q42</f>
        <v>1900</v>
      </c>
      <c r="O42" s="24">
        <v>1900</v>
      </c>
      <c r="P42" s="24"/>
      <c r="Q42" s="24"/>
      <c r="R42" s="24">
        <f>S42+T42+U42</f>
        <v>1900</v>
      </c>
      <c r="S42" s="24">
        <v>1900</v>
      </c>
      <c r="T42" s="24"/>
      <c r="U42" s="24"/>
    </row>
    <row r="43" spans="1:21" ht="33">
      <c r="A43" s="9" t="s">
        <v>44</v>
      </c>
      <c r="B43" s="29" t="s">
        <v>25</v>
      </c>
      <c r="C43" s="20" t="s">
        <v>20</v>
      </c>
      <c r="D43" s="20" t="s">
        <v>20</v>
      </c>
      <c r="E43" s="20" t="s">
        <v>20</v>
      </c>
      <c r="F43" s="21">
        <f>F45+F47</f>
        <v>80052.5</v>
      </c>
      <c r="G43" s="21">
        <f t="shared" ref="G43:U43" si="18">G45+G47</f>
        <v>5500</v>
      </c>
      <c r="H43" s="21">
        <f t="shared" si="18"/>
        <v>74552.5</v>
      </c>
      <c r="I43" s="21">
        <f t="shared" si="18"/>
        <v>0</v>
      </c>
      <c r="J43" s="21">
        <f t="shared" si="18"/>
        <v>0</v>
      </c>
      <c r="K43" s="21">
        <f t="shared" si="18"/>
        <v>0</v>
      </c>
      <c r="L43" s="21">
        <f t="shared" si="18"/>
        <v>0</v>
      </c>
      <c r="M43" s="21">
        <f t="shared" si="18"/>
        <v>0</v>
      </c>
      <c r="N43" s="21">
        <f t="shared" si="18"/>
        <v>90539.4</v>
      </c>
      <c r="O43" s="21">
        <f t="shared" si="18"/>
        <v>5500</v>
      </c>
      <c r="P43" s="21">
        <f t="shared" si="18"/>
        <v>85039.4</v>
      </c>
      <c r="Q43" s="21">
        <f t="shared" si="18"/>
        <v>0</v>
      </c>
      <c r="R43" s="21">
        <f t="shared" si="18"/>
        <v>71706.899999999994</v>
      </c>
      <c r="S43" s="21">
        <f t="shared" si="18"/>
        <v>5500</v>
      </c>
      <c r="T43" s="21">
        <f t="shared" si="18"/>
        <v>66206.899999999994</v>
      </c>
      <c r="U43" s="21">
        <f t="shared" si="18"/>
        <v>0</v>
      </c>
    </row>
    <row r="44" spans="1:21" ht="16.5">
      <c r="A44" s="11"/>
      <c r="B44" s="30" t="s">
        <v>19</v>
      </c>
      <c r="C44" s="23"/>
      <c r="D44" s="23"/>
      <c r="E44" s="23"/>
      <c r="F44" s="24"/>
      <c r="G44" s="24"/>
      <c r="H44" s="24"/>
      <c r="I44" s="24"/>
      <c r="J44" s="25"/>
      <c r="K44" s="25"/>
      <c r="L44" s="25"/>
      <c r="M44" s="25"/>
      <c r="N44" s="24"/>
      <c r="O44" s="24"/>
      <c r="P44" s="24"/>
      <c r="Q44" s="24"/>
      <c r="R44" s="24"/>
      <c r="S44" s="24"/>
      <c r="T44" s="24"/>
      <c r="U44" s="24"/>
    </row>
    <row r="45" spans="1:21" ht="49.5">
      <c r="A45" s="11" t="s">
        <v>216</v>
      </c>
      <c r="B45" s="31" t="s">
        <v>96</v>
      </c>
      <c r="C45" s="23">
        <v>811</v>
      </c>
      <c r="D45" s="27" t="s">
        <v>86</v>
      </c>
      <c r="E45" s="23" t="s">
        <v>97</v>
      </c>
      <c r="F45" s="24">
        <f>G45+H45+I45</f>
        <v>74552.5</v>
      </c>
      <c r="G45" s="24"/>
      <c r="H45" s="24">
        <v>74552.5</v>
      </c>
      <c r="I45" s="24"/>
      <c r="J45" s="25"/>
      <c r="K45" s="25"/>
      <c r="L45" s="25"/>
      <c r="M45" s="25"/>
      <c r="N45" s="24">
        <f>O45+P45+Q45</f>
        <v>85039.4</v>
      </c>
      <c r="O45" s="24"/>
      <c r="P45" s="24">
        <v>85039.4</v>
      </c>
      <c r="Q45" s="24"/>
      <c r="R45" s="24">
        <f>S45+T45+U45</f>
        <v>66206.899999999994</v>
      </c>
      <c r="S45" s="24"/>
      <c r="T45" s="24">
        <v>66206.899999999994</v>
      </c>
      <c r="U45" s="24"/>
    </row>
    <row r="46" spans="1:21" ht="17.25">
      <c r="A46" s="11"/>
      <c r="B46" s="32" t="s">
        <v>38</v>
      </c>
      <c r="C46" s="23"/>
      <c r="D46" s="23"/>
      <c r="E46" s="23"/>
      <c r="F46" s="24">
        <f>F47</f>
        <v>5500</v>
      </c>
      <c r="G46" s="24">
        <f t="shared" ref="G46:U46" si="19">G47</f>
        <v>5500</v>
      </c>
      <c r="H46" s="24">
        <f t="shared" si="19"/>
        <v>0</v>
      </c>
      <c r="I46" s="24">
        <f t="shared" si="19"/>
        <v>0</v>
      </c>
      <c r="J46" s="24">
        <f t="shared" si="19"/>
        <v>0</v>
      </c>
      <c r="K46" s="24">
        <f t="shared" si="19"/>
        <v>0</v>
      </c>
      <c r="L46" s="24">
        <f t="shared" si="19"/>
        <v>0</v>
      </c>
      <c r="M46" s="24">
        <f t="shared" si="19"/>
        <v>0</v>
      </c>
      <c r="N46" s="24">
        <f t="shared" si="19"/>
        <v>5500</v>
      </c>
      <c r="O46" s="24">
        <f t="shared" si="19"/>
        <v>5500</v>
      </c>
      <c r="P46" s="24">
        <f>P47</f>
        <v>0</v>
      </c>
      <c r="Q46" s="24">
        <f t="shared" si="19"/>
        <v>0</v>
      </c>
      <c r="R46" s="24">
        <f t="shared" si="19"/>
        <v>5500</v>
      </c>
      <c r="S46" s="24">
        <f t="shared" si="19"/>
        <v>5500</v>
      </c>
      <c r="T46" s="24">
        <f t="shared" si="19"/>
        <v>0</v>
      </c>
      <c r="U46" s="24">
        <f t="shared" si="19"/>
        <v>0</v>
      </c>
    </row>
    <row r="47" spans="1:21" ht="49.5">
      <c r="A47" s="11"/>
      <c r="B47" s="33" t="s">
        <v>166</v>
      </c>
      <c r="C47" s="23">
        <v>811</v>
      </c>
      <c r="D47" s="27" t="s">
        <v>86</v>
      </c>
      <c r="E47" s="23" t="s">
        <v>167</v>
      </c>
      <c r="F47" s="24">
        <f>G47+H47+I47</f>
        <v>5500</v>
      </c>
      <c r="G47" s="24">
        <v>5500</v>
      </c>
      <c r="H47" s="24"/>
      <c r="I47" s="24"/>
      <c r="J47" s="25"/>
      <c r="K47" s="25"/>
      <c r="L47" s="25"/>
      <c r="M47" s="25"/>
      <c r="N47" s="24">
        <f>O47+P47+Q47</f>
        <v>5500</v>
      </c>
      <c r="O47" s="24">
        <v>5500</v>
      </c>
      <c r="P47" s="24"/>
      <c r="Q47" s="24"/>
      <c r="R47" s="24">
        <f>S47+T47+U47</f>
        <v>5500</v>
      </c>
      <c r="S47" s="24">
        <v>5500</v>
      </c>
      <c r="T47" s="24"/>
      <c r="U47" s="24"/>
    </row>
    <row r="48" spans="1:21" ht="66">
      <c r="A48" s="9" t="s">
        <v>45</v>
      </c>
      <c r="B48" s="29" t="s">
        <v>26</v>
      </c>
      <c r="C48" s="20" t="s">
        <v>20</v>
      </c>
      <c r="D48" s="20" t="s">
        <v>20</v>
      </c>
      <c r="E48" s="20" t="s">
        <v>20</v>
      </c>
      <c r="F48" s="21">
        <f>F50+F51</f>
        <v>106204.40000000001</v>
      </c>
      <c r="G48" s="21">
        <f t="shared" ref="G48:U48" si="20">G50+G51</f>
        <v>20129.8</v>
      </c>
      <c r="H48" s="21">
        <f t="shared" si="20"/>
        <v>86074.6</v>
      </c>
      <c r="I48" s="21">
        <f t="shared" si="20"/>
        <v>0</v>
      </c>
      <c r="J48" s="21">
        <f t="shared" si="20"/>
        <v>0</v>
      </c>
      <c r="K48" s="21">
        <f t="shared" si="20"/>
        <v>0</v>
      </c>
      <c r="L48" s="21">
        <f t="shared" si="20"/>
        <v>0</v>
      </c>
      <c r="M48" s="21">
        <f t="shared" si="20"/>
        <v>0</v>
      </c>
      <c r="N48" s="21">
        <f t="shared" si="20"/>
        <v>106204.40000000001</v>
      </c>
      <c r="O48" s="21">
        <f t="shared" si="20"/>
        <v>20129.8</v>
      </c>
      <c r="P48" s="21">
        <f t="shared" si="20"/>
        <v>86074.6</v>
      </c>
      <c r="Q48" s="21">
        <f t="shared" si="20"/>
        <v>0</v>
      </c>
      <c r="R48" s="21">
        <f t="shared" si="20"/>
        <v>2500</v>
      </c>
      <c r="S48" s="21">
        <f t="shared" si="20"/>
        <v>2500</v>
      </c>
      <c r="T48" s="21">
        <f t="shared" si="20"/>
        <v>0</v>
      </c>
      <c r="U48" s="21">
        <f t="shared" si="20"/>
        <v>0</v>
      </c>
    </row>
    <row r="49" spans="1:21" ht="16.5">
      <c r="A49" s="11"/>
      <c r="B49" s="30" t="s">
        <v>19</v>
      </c>
      <c r="C49" s="23"/>
      <c r="D49" s="23"/>
      <c r="E49" s="23"/>
      <c r="F49" s="24"/>
      <c r="G49" s="24"/>
      <c r="H49" s="24"/>
      <c r="I49" s="24"/>
      <c r="J49" s="25"/>
      <c r="K49" s="25"/>
      <c r="L49" s="25"/>
      <c r="M49" s="25"/>
      <c r="N49" s="24"/>
      <c r="O49" s="24"/>
      <c r="P49" s="24"/>
      <c r="Q49" s="24"/>
      <c r="R49" s="24"/>
      <c r="S49" s="24"/>
      <c r="T49" s="24"/>
      <c r="U49" s="24"/>
    </row>
    <row r="50" spans="1:21" ht="82.5">
      <c r="A50" s="11" t="s">
        <v>217</v>
      </c>
      <c r="B50" s="31" t="s">
        <v>101</v>
      </c>
      <c r="C50" s="23">
        <v>811</v>
      </c>
      <c r="D50" s="27" t="s">
        <v>86</v>
      </c>
      <c r="E50" s="23" t="s">
        <v>100</v>
      </c>
      <c r="F50" s="24">
        <f>G50+H50+I50</f>
        <v>103704.40000000001</v>
      </c>
      <c r="G50" s="24">
        <f>17629.8+102.1873-102.1873</f>
        <v>17629.8</v>
      </c>
      <c r="H50" s="24">
        <f>86074.6+498.9127-498.9127</f>
        <v>86074.6</v>
      </c>
      <c r="I50" s="24"/>
      <c r="J50" s="25"/>
      <c r="K50" s="25"/>
      <c r="L50" s="25"/>
      <c r="M50" s="25"/>
      <c r="N50" s="24">
        <f>O50+P50+Q50</f>
        <v>103704.40000000001</v>
      </c>
      <c r="O50" s="24">
        <v>17629.8</v>
      </c>
      <c r="P50" s="24">
        <v>86074.6</v>
      </c>
      <c r="Q50" s="24"/>
      <c r="R50" s="24">
        <f>S50+T50+U50</f>
        <v>0</v>
      </c>
      <c r="S50" s="24"/>
      <c r="T50" s="24"/>
      <c r="U50" s="24"/>
    </row>
    <row r="51" spans="1:21" ht="17.25">
      <c r="A51" s="11"/>
      <c r="B51" s="32" t="s">
        <v>38</v>
      </c>
      <c r="C51" s="23"/>
      <c r="D51" s="23"/>
      <c r="E51" s="23"/>
      <c r="F51" s="24">
        <f>F52</f>
        <v>2500</v>
      </c>
      <c r="G51" s="24">
        <f t="shared" ref="G51:U51" si="21">G52</f>
        <v>2500</v>
      </c>
      <c r="H51" s="24">
        <f t="shared" si="21"/>
        <v>0</v>
      </c>
      <c r="I51" s="24">
        <f t="shared" si="21"/>
        <v>0</v>
      </c>
      <c r="J51" s="24">
        <f t="shared" si="21"/>
        <v>0</v>
      </c>
      <c r="K51" s="24">
        <f t="shared" si="21"/>
        <v>0</v>
      </c>
      <c r="L51" s="24">
        <f t="shared" si="21"/>
        <v>0</v>
      </c>
      <c r="M51" s="24">
        <f t="shared" si="21"/>
        <v>0</v>
      </c>
      <c r="N51" s="24">
        <f t="shared" si="21"/>
        <v>2500</v>
      </c>
      <c r="O51" s="24">
        <f t="shared" si="21"/>
        <v>2500</v>
      </c>
      <c r="P51" s="24">
        <f t="shared" si="21"/>
        <v>0</v>
      </c>
      <c r="Q51" s="24">
        <f t="shared" si="21"/>
        <v>0</v>
      </c>
      <c r="R51" s="24">
        <f t="shared" si="21"/>
        <v>2500</v>
      </c>
      <c r="S51" s="24">
        <f t="shared" si="21"/>
        <v>2500</v>
      </c>
      <c r="T51" s="24">
        <f t="shared" si="21"/>
        <v>0</v>
      </c>
      <c r="U51" s="24">
        <f t="shared" si="21"/>
        <v>0</v>
      </c>
    </row>
    <row r="52" spans="1:21" ht="49.5">
      <c r="A52" s="11"/>
      <c r="B52" s="33" t="s">
        <v>166</v>
      </c>
      <c r="C52" s="23">
        <v>811</v>
      </c>
      <c r="D52" s="27" t="s">
        <v>86</v>
      </c>
      <c r="E52" s="23" t="s">
        <v>167</v>
      </c>
      <c r="F52" s="24">
        <f>G52+H52+I52</f>
        <v>2500</v>
      </c>
      <c r="G52" s="24">
        <v>2500</v>
      </c>
      <c r="H52" s="24"/>
      <c r="I52" s="24"/>
      <c r="J52" s="25"/>
      <c r="K52" s="25"/>
      <c r="L52" s="25"/>
      <c r="M52" s="25"/>
      <c r="N52" s="24">
        <f>O52+P52+Q52</f>
        <v>2500</v>
      </c>
      <c r="O52" s="24">
        <v>2500</v>
      </c>
      <c r="P52" s="24"/>
      <c r="Q52" s="24"/>
      <c r="R52" s="24">
        <f>S52+T52+U52</f>
        <v>2500</v>
      </c>
      <c r="S52" s="24">
        <v>2500</v>
      </c>
      <c r="T52" s="24"/>
      <c r="U52" s="24"/>
    </row>
    <row r="53" spans="1:21" ht="82.5">
      <c r="A53" s="9" t="s">
        <v>46</v>
      </c>
      <c r="B53" s="29" t="s">
        <v>27</v>
      </c>
      <c r="C53" s="20" t="s">
        <v>20</v>
      </c>
      <c r="D53" s="20" t="s">
        <v>20</v>
      </c>
      <c r="E53" s="20" t="s">
        <v>20</v>
      </c>
      <c r="F53" s="21">
        <f>F55+F56</f>
        <v>138662</v>
      </c>
      <c r="G53" s="21">
        <f t="shared" ref="G53:U53" si="22">G55+G56</f>
        <v>26290</v>
      </c>
      <c r="H53" s="21">
        <f t="shared" si="22"/>
        <v>112372</v>
      </c>
      <c r="I53" s="21">
        <f t="shared" si="22"/>
        <v>0</v>
      </c>
      <c r="J53" s="21">
        <f t="shared" si="22"/>
        <v>0</v>
      </c>
      <c r="K53" s="21">
        <f t="shared" si="22"/>
        <v>0</v>
      </c>
      <c r="L53" s="21">
        <f t="shared" si="22"/>
        <v>0</v>
      </c>
      <c r="M53" s="21">
        <f t="shared" si="22"/>
        <v>0</v>
      </c>
      <c r="N53" s="21">
        <f t="shared" si="22"/>
        <v>405713</v>
      </c>
      <c r="O53" s="21">
        <f t="shared" si="22"/>
        <v>26290</v>
      </c>
      <c r="P53" s="21">
        <f t="shared" si="22"/>
        <v>379423</v>
      </c>
      <c r="Q53" s="21">
        <f t="shared" si="22"/>
        <v>0</v>
      </c>
      <c r="R53" s="21">
        <f t="shared" si="22"/>
        <v>132395.1</v>
      </c>
      <c r="S53" s="21">
        <f t="shared" si="22"/>
        <v>26290</v>
      </c>
      <c r="T53" s="21">
        <f t="shared" si="22"/>
        <v>106105.1</v>
      </c>
      <c r="U53" s="21">
        <f t="shared" si="22"/>
        <v>0</v>
      </c>
    </row>
    <row r="54" spans="1:21" ht="16.5">
      <c r="A54" s="11"/>
      <c r="B54" s="30" t="s">
        <v>19</v>
      </c>
      <c r="C54" s="23"/>
      <c r="D54" s="23"/>
      <c r="E54" s="23"/>
      <c r="F54" s="24"/>
      <c r="G54" s="24"/>
      <c r="H54" s="24"/>
      <c r="I54" s="24"/>
      <c r="J54" s="25"/>
      <c r="K54" s="25"/>
      <c r="L54" s="25"/>
      <c r="M54" s="25"/>
      <c r="N54" s="24"/>
      <c r="O54" s="24"/>
      <c r="P54" s="24"/>
      <c r="Q54" s="24"/>
      <c r="R54" s="24"/>
      <c r="S54" s="24"/>
      <c r="T54" s="24"/>
      <c r="U54" s="24"/>
    </row>
    <row r="55" spans="1:21" ht="82.5">
      <c r="A55" s="11" t="s">
        <v>217</v>
      </c>
      <c r="B55" s="31" t="s">
        <v>104</v>
      </c>
      <c r="C55" s="23">
        <v>811</v>
      </c>
      <c r="D55" s="27" t="s">
        <v>86</v>
      </c>
      <c r="E55" s="23" t="s">
        <v>105</v>
      </c>
      <c r="F55" s="24">
        <f>G55+H55+I55</f>
        <v>130162</v>
      </c>
      <c r="G55" s="24">
        <v>17790</v>
      </c>
      <c r="H55" s="24">
        <v>112372</v>
      </c>
      <c r="I55" s="24"/>
      <c r="J55" s="24"/>
      <c r="K55" s="24"/>
      <c r="L55" s="24"/>
      <c r="M55" s="24"/>
      <c r="N55" s="24">
        <f>O55+P55+Q55</f>
        <v>397213</v>
      </c>
      <c r="O55" s="24">
        <v>17790</v>
      </c>
      <c r="P55" s="24">
        <v>379423</v>
      </c>
      <c r="Q55" s="24"/>
      <c r="R55" s="24">
        <f>S55+T55+U55</f>
        <v>123895.1</v>
      </c>
      <c r="S55" s="24">
        <v>17790</v>
      </c>
      <c r="T55" s="24">
        <v>106105.1</v>
      </c>
      <c r="U55" s="24"/>
    </row>
    <row r="56" spans="1:21" ht="17.25">
      <c r="A56" s="11"/>
      <c r="B56" s="32" t="s">
        <v>38</v>
      </c>
      <c r="C56" s="23"/>
      <c r="D56" s="23"/>
      <c r="E56" s="23"/>
      <c r="F56" s="24">
        <f>F57</f>
        <v>8500</v>
      </c>
      <c r="G56" s="24">
        <f t="shared" ref="G56:U56" si="23">G57</f>
        <v>8500</v>
      </c>
      <c r="H56" s="24">
        <f t="shared" si="23"/>
        <v>0</v>
      </c>
      <c r="I56" s="24">
        <f t="shared" si="23"/>
        <v>0</v>
      </c>
      <c r="J56" s="24">
        <f t="shared" si="23"/>
        <v>0</v>
      </c>
      <c r="K56" s="24">
        <f t="shared" si="23"/>
        <v>0</v>
      </c>
      <c r="L56" s="24">
        <f t="shared" si="23"/>
        <v>0</v>
      </c>
      <c r="M56" s="24">
        <f t="shared" si="23"/>
        <v>0</v>
      </c>
      <c r="N56" s="24">
        <f t="shared" si="23"/>
        <v>8500</v>
      </c>
      <c r="O56" s="24">
        <f t="shared" si="23"/>
        <v>8500</v>
      </c>
      <c r="P56" s="24">
        <f t="shared" si="23"/>
        <v>0</v>
      </c>
      <c r="Q56" s="24">
        <f t="shared" si="23"/>
        <v>0</v>
      </c>
      <c r="R56" s="24">
        <f t="shared" si="23"/>
        <v>8500</v>
      </c>
      <c r="S56" s="24">
        <f t="shared" si="23"/>
        <v>8500</v>
      </c>
      <c r="T56" s="24">
        <f t="shared" si="23"/>
        <v>0</v>
      </c>
      <c r="U56" s="24">
        <f t="shared" si="23"/>
        <v>0</v>
      </c>
    </row>
    <row r="57" spans="1:21" ht="49.5">
      <c r="A57" s="11"/>
      <c r="B57" s="31" t="s">
        <v>171</v>
      </c>
      <c r="C57" s="23">
        <v>811</v>
      </c>
      <c r="D57" s="27" t="s">
        <v>86</v>
      </c>
      <c r="E57" s="23" t="s">
        <v>172</v>
      </c>
      <c r="F57" s="24">
        <f>G57+H57+I57</f>
        <v>8500</v>
      </c>
      <c r="G57" s="24">
        <v>8500</v>
      </c>
      <c r="H57" s="24"/>
      <c r="I57" s="24"/>
      <c r="J57" s="25"/>
      <c r="K57" s="25"/>
      <c r="L57" s="25"/>
      <c r="M57" s="25"/>
      <c r="N57" s="24">
        <f>O57+P57+Q57</f>
        <v>8500</v>
      </c>
      <c r="O57" s="24">
        <v>8500</v>
      </c>
      <c r="P57" s="24"/>
      <c r="Q57" s="24"/>
      <c r="R57" s="24">
        <f>S57+T57+U57</f>
        <v>8500</v>
      </c>
      <c r="S57" s="24">
        <v>8500</v>
      </c>
      <c r="T57" s="24"/>
      <c r="U57" s="24"/>
    </row>
    <row r="58" spans="1:21" ht="33">
      <c r="A58" s="9" t="s">
        <v>47</v>
      </c>
      <c r="B58" s="29" t="s">
        <v>28</v>
      </c>
      <c r="C58" s="20" t="s">
        <v>20</v>
      </c>
      <c r="D58" s="20" t="s">
        <v>20</v>
      </c>
      <c r="E58" s="20" t="s">
        <v>20</v>
      </c>
      <c r="F58" s="21">
        <f>F60+F61</f>
        <v>592835</v>
      </c>
      <c r="G58" s="21">
        <f t="shared" ref="G58:U58" si="24">G60+G61</f>
        <v>63565.4</v>
      </c>
      <c r="H58" s="21">
        <f t="shared" si="24"/>
        <v>529269.6</v>
      </c>
      <c r="I58" s="21">
        <f t="shared" si="24"/>
        <v>0</v>
      </c>
      <c r="J58" s="34">
        <f t="shared" si="24"/>
        <v>0</v>
      </c>
      <c r="K58" s="34">
        <f t="shared" si="24"/>
        <v>0</v>
      </c>
      <c r="L58" s="34">
        <f t="shared" si="24"/>
        <v>0</v>
      </c>
      <c r="M58" s="34">
        <f t="shared" si="24"/>
        <v>0</v>
      </c>
      <c r="N58" s="21">
        <f t="shared" si="24"/>
        <v>1548644.4</v>
      </c>
      <c r="O58" s="21">
        <f t="shared" si="24"/>
        <v>200254.9</v>
      </c>
      <c r="P58" s="21">
        <f t="shared" si="24"/>
        <v>1348389.5</v>
      </c>
      <c r="Q58" s="21">
        <f t="shared" si="24"/>
        <v>0</v>
      </c>
      <c r="R58" s="21">
        <f t="shared" si="24"/>
        <v>2572562</v>
      </c>
      <c r="S58" s="21">
        <f t="shared" si="24"/>
        <v>498971.2</v>
      </c>
      <c r="T58" s="21">
        <f t="shared" si="24"/>
        <v>2073590.8</v>
      </c>
      <c r="U58" s="21">
        <f t="shared" si="24"/>
        <v>0</v>
      </c>
    </row>
    <row r="59" spans="1:21" ht="16.5">
      <c r="A59" s="11"/>
      <c r="B59" s="30" t="s">
        <v>19</v>
      </c>
      <c r="C59" s="23"/>
      <c r="D59" s="23"/>
      <c r="E59" s="23"/>
      <c r="F59" s="24"/>
      <c r="G59" s="24"/>
      <c r="H59" s="24"/>
      <c r="I59" s="24"/>
      <c r="J59" s="25"/>
      <c r="K59" s="25"/>
      <c r="L59" s="25"/>
      <c r="M59" s="25"/>
      <c r="N59" s="24"/>
      <c r="O59" s="24"/>
      <c r="P59" s="24"/>
      <c r="Q59" s="24"/>
      <c r="R59" s="24"/>
      <c r="S59" s="24"/>
      <c r="T59" s="24"/>
      <c r="U59" s="24"/>
    </row>
    <row r="60" spans="1:21" ht="132">
      <c r="A60" s="9" t="s">
        <v>216</v>
      </c>
      <c r="B60" s="31" t="s">
        <v>98</v>
      </c>
      <c r="C60" s="23">
        <v>811</v>
      </c>
      <c r="D60" s="27" t="s">
        <v>86</v>
      </c>
      <c r="E60" s="23" t="s">
        <v>99</v>
      </c>
      <c r="F60" s="24">
        <f>G60+H60+I60</f>
        <v>223067.6</v>
      </c>
      <c r="G60" s="24"/>
      <c r="H60" s="24">
        <v>223067.6</v>
      </c>
      <c r="I60" s="24"/>
      <c r="J60" s="25"/>
      <c r="K60" s="25"/>
      <c r="L60" s="25"/>
      <c r="M60" s="25"/>
      <c r="N60" s="24">
        <f>O60+P60+Q60</f>
        <v>390904.5</v>
      </c>
      <c r="O60" s="24"/>
      <c r="P60" s="24">
        <v>390904.5</v>
      </c>
      <c r="Q60" s="24"/>
      <c r="R60" s="24">
        <f>S60+T60+U60</f>
        <v>158618.79999999999</v>
      </c>
      <c r="S60" s="24"/>
      <c r="T60" s="24">
        <v>158618.79999999999</v>
      </c>
      <c r="U60" s="24"/>
    </row>
    <row r="61" spans="1:21" ht="66">
      <c r="A61" s="9" t="s">
        <v>217</v>
      </c>
      <c r="B61" s="31" t="s">
        <v>102</v>
      </c>
      <c r="C61" s="23">
        <v>811</v>
      </c>
      <c r="D61" s="27" t="s">
        <v>112</v>
      </c>
      <c r="E61" s="23" t="s">
        <v>103</v>
      </c>
      <c r="F61" s="24">
        <f>G61+H61+I61</f>
        <v>369767.4</v>
      </c>
      <c r="G61" s="24">
        <v>63565.4</v>
      </c>
      <c r="H61" s="24">
        <v>306202</v>
      </c>
      <c r="I61" s="24"/>
      <c r="J61" s="25"/>
      <c r="K61" s="25"/>
      <c r="L61" s="25"/>
      <c r="M61" s="25"/>
      <c r="N61" s="24">
        <f>O61+P61+Q61</f>
        <v>1157739.8999999999</v>
      </c>
      <c r="O61" s="24">
        <v>200254.9</v>
      </c>
      <c r="P61" s="24">
        <v>957485</v>
      </c>
      <c r="Q61" s="24"/>
      <c r="R61" s="24">
        <f>S61+T61+U61</f>
        <v>2413943.2000000002</v>
      </c>
      <c r="S61" s="24">
        <v>498971.2</v>
      </c>
      <c r="T61" s="24">
        <v>1914972</v>
      </c>
      <c r="U61" s="24"/>
    </row>
    <row r="62" spans="1:21" ht="16.5">
      <c r="A62" s="14" t="s">
        <v>48</v>
      </c>
      <c r="B62" s="15" t="s">
        <v>2</v>
      </c>
      <c r="C62" s="16" t="s">
        <v>20</v>
      </c>
      <c r="D62" s="16" t="s">
        <v>20</v>
      </c>
      <c r="E62" s="16" t="s">
        <v>20</v>
      </c>
      <c r="F62" s="17">
        <f>F63+F71+F77+F84+F90</f>
        <v>1503534.8702099998</v>
      </c>
      <c r="G62" s="17">
        <f t="shared" ref="G62:U62" si="25">G63+G71+G77+G84+G90</f>
        <v>801973.87020999996</v>
      </c>
      <c r="H62" s="17">
        <f t="shared" si="25"/>
        <v>662910.19999999995</v>
      </c>
      <c r="I62" s="17">
        <f t="shared" si="25"/>
        <v>38650.800000000003</v>
      </c>
      <c r="J62" s="17">
        <f t="shared" si="25"/>
        <v>256.27999999999997</v>
      </c>
      <c r="K62" s="17">
        <f t="shared" si="25"/>
        <v>256.27999999999997</v>
      </c>
      <c r="L62" s="17">
        <f t="shared" si="25"/>
        <v>0</v>
      </c>
      <c r="M62" s="17">
        <f t="shared" si="25"/>
        <v>0</v>
      </c>
      <c r="N62" s="17">
        <f t="shared" si="25"/>
        <v>1142528.7</v>
      </c>
      <c r="O62" s="17">
        <f t="shared" si="25"/>
        <v>748964.2</v>
      </c>
      <c r="P62" s="17">
        <f t="shared" si="25"/>
        <v>393564.5</v>
      </c>
      <c r="Q62" s="17">
        <f t="shared" si="25"/>
        <v>0</v>
      </c>
      <c r="R62" s="17">
        <f t="shared" si="25"/>
        <v>755164.2</v>
      </c>
      <c r="S62" s="17">
        <f t="shared" si="25"/>
        <v>755164.2</v>
      </c>
      <c r="T62" s="17">
        <f t="shared" si="25"/>
        <v>0</v>
      </c>
      <c r="U62" s="17">
        <f t="shared" si="25"/>
        <v>0</v>
      </c>
    </row>
    <row r="63" spans="1:21" ht="33">
      <c r="A63" s="18" t="s">
        <v>49</v>
      </c>
      <c r="B63" s="19" t="s">
        <v>29</v>
      </c>
      <c r="C63" s="20" t="s">
        <v>20</v>
      </c>
      <c r="D63" s="20" t="s">
        <v>20</v>
      </c>
      <c r="E63" s="20" t="s">
        <v>20</v>
      </c>
      <c r="F63" s="21">
        <f>F65+F66+F67+F68</f>
        <v>1311841.8402100001</v>
      </c>
      <c r="G63" s="21">
        <f t="shared" ref="G63:U63" si="26">G65+G66+G67+G68</f>
        <v>705896.04021000001</v>
      </c>
      <c r="H63" s="21">
        <f t="shared" si="26"/>
        <v>567363.30000000005</v>
      </c>
      <c r="I63" s="21">
        <f t="shared" si="26"/>
        <v>38582.5</v>
      </c>
      <c r="J63" s="21">
        <f t="shared" si="26"/>
        <v>0</v>
      </c>
      <c r="K63" s="21">
        <f t="shared" si="26"/>
        <v>0</v>
      </c>
      <c r="L63" s="21">
        <f t="shared" si="26"/>
        <v>0</v>
      </c>
      <c r="M63" s="21">
        <f t="shared" si="26"/>
        <v>0</v>
      </c>
      <c r="N63" s="21">
        <f t="shared" si="26"/>
        <v>1081408.7</v>
      </c>
      <c r="O63" s="21">
        <f t="shared" si="26"/>
        <v>687844.2</v>
      </c>
      <c r="P63" s="21">
        <f t="shared" si="26"/>
        <v>393564.5</v>
      </c>
      <c r="Q63" s="21">
        <f t="shared" si="26"/>
        <v>0</v>
      </c>
      <c r="R63" s="21">
        <f t="shared" si="26"/>
        <v>687844.2</v>
      </c>
      <c r="S63" s="21">
        <f t="shared" si="26"/>
        <v>687844.2</v>
      </c>
      <c r="T63" s="21">
        <f t="shared" si="26"/>
        <v>0</v>
      </c>
      <c r="U63" s="21">
        <f t="shared" si="26"/>
        <v>0</v>
      </c>
    </row>
    <row r="64" spans="1:21" ht="16.5">
      <c r="A64" s="28"/>
      <c r="B64" s="22" t="s">
        <v>19</v>
      </c>
      <c r="C64" s="23"/>
      <c r="D64" s="23"/>
      <c r="E64" s="23"/>
      <c r="F64" s="24"/>
      <c r="G64" s="24"/>
      <c r="H64" s="24"/>
      <c r="I64" s="24"/>
      <c r="J64" s="25"/>
      <c r="K64" s="25"/>
      <c r="L64" s="25"/>
      <c r="M64" s="25"/>
      <c r="N64" s="24"/>
      <c r="O64" s="24"/>
      <c r="P64" s="24"/>
      <c r="Q64" s="24"/>
      <c r="R64" s="24"/>
      <c r="S64" s="24"/>
      <c r="T64" s="24"/>
      <c r="U64" s="24"/>
    </row>
    <row r="65" spans="1:21" ht="66">
      <c r="A65" s="28" t="s">
        <v>217</v>
      </c>
      <c r="B65" s="26" t="s">
        <v>114</v>
      </c>
      <c r="C65" s="23">
        <v>815</v>
      </c>
      <c r="D65" s="27" t="s">
        <v>115</v>
      </c>
      <c r="E65" s="35" t="s">
        <v>116</v>
      </c>
      <c r="F65" s="24">
        <f>G65+H65+I65</f>
        <v>46409.3</v>
      </c>
      <c r="G65" s="24">
        <v>1392.3</v>
      </c>
      <c r="H65" s="24">
        <v>45017</v>
      </c>
      <c r="I65" s="24"/>
      <c r="J65" s="25"/>
      <c r="K65" s="25"/>
      <c r="L65" s="25"/>
      <c r="M65" s="25"/>
      <c r="N65" s="24">
        <f>O65+P65+Q65</f>
        <v>0</v>
      </c>
      <c r="O65" s="24"/>
      <c r="P65" s="24"/>
      <c r="Q65" s="24"/>
      <c r="R65" s="24">
        <f>S65+T65+U65</f>
        <v>0</v>
      </c>
      <c r="S65" s="24"/>
      <c r="T65" s="24"/>
      <c r="U65" s="24"/>
    </row>
    <row r="66" spans="1:21" ht="66">
      <c r="A66" s="28" t="s">
        <v>217</v>
      </c>
      <c r="B66" s="26" t="s">
        <v>152</v>
      </c>
      <c r="C66" s="23">
        <v>821</v>
      </c>
      <c r="D66" s="27" t="s">
        <v>112</v>
      </c>
      <c r="E66" s="35" t="s">
        <v>153</v>
      </c>
      <c r="F66" s="24">
        <f t="shared" ref="F66:F67" si="27">G66+H66+I66</f>
        <v>99281.340209999995</v>
      </c>
      <c r="G66" s="24">
        <v>2978.4402100000002</v>
      </c>
      <c r="H66" s="24">
        <v>96302.9</v>
      </c>
      <c r="I66" s="24"/>
      <c r="J66" s="25"/>
      <c r="K66" s="25"/>
      <c r="L66" s="25"/>
      <c r="M66" s="25"/>
      <c r="N66" s="24">
        <f t="shared" ref="N66:N67" si="28">O66+P66+Q66</f>
        <v>0</v>
      </c>
      <c r="O66" s="24"/>
      <c r="P66" s="24"/>
      <c r="Q66" s="24"/>
      <c r="R66" s="24">
        <f t="shared" ref="R66:R67" si="29">S66+T66+U66</f>
        <v>0</v>
      </c>
      <c r="S66" s="24"/>
      <c r="T66" s="24"/>
      <c r="U66" s="24"/>
    </row>
    <row r="67" spans="1:21" ht="66">
      <c r="A67" s="28" t="s">
        <v>217</v>
      </c>
      <c r="B67" s="26" t="s">
        <v>154</v>
      </c>
      <c r="C67" s="23">
        <v>821</v>
      </c>
      <c r="D67" s="27" t="s">
        <v>112</v>
      </c>
      <c r="E67" s="35" t="s">
        <v>155</v>
      </c>
      <c r="F67" s="24">
        <f t="shared" si="27"/>
        <v>1082491.2000000002</v>
      </c>
      <c r="G67" s="24">
        <v>655365.30000000005</v>
      </c>
      <c r="H67" s="24">
        <v>426043.4</v>
      </c>
      <c r="I67" s="24">
        <v>1082.5</v>
      </c>
      <c r="J67" s="25"/>
      <c r="K67" s="25"/>
      <c r="L67" s="25"/>
      <c r="M67" s="25"/>
      <c r="N67" s="24">
        <f t="shared" si="28"/>
        <v>1081408.7</v>
      </c>
      <c r="O67" s="24">
        <v>687844.2</v>
      </c>
      <c r="P67" s="24">
        <v>393564.5</v>
      </c>
      <c r="Q67" s="24"/>
      <c r="R67" s="24">
        <f t="shared" si="29"/>
        <v>687844.2</v>
      </c>
      <c r="S67" s="24">
        <v>687844.2</v>
      </c>
      <c r="T67" s="24"/>
      <c r="U67" s="24"/>
    </row>
    <row r="68" spans="1:21" ht="17.25">
      <c r="A68" s="28"/>
      <c r="B68" s="36" t="s">
        <v>38</v>
      </c>
      <c r="C68" s="23"/>
      <c r="D68" s="23"/>
      <c r="E68" s="23"/>
      <c r="F68" s="24">
        <f>F69+F70</f>
        <v>83660</v>
      </c>
      <c r="G68" s="24">
        <f t="shared" ref="G68:U68" si="30">G69+G70</f>
        <v>46160</v>
      </c>
      <c r="H68" s="24">
        <f t="shared" si="30"/>
        <v>0</v>
      </c>
      <c r="I68" s="24">
        <f t="shared" si="30"/>
        <v>37500</v>
      </c>
      <c r="J68" s="24">
        <f t="shared" si="30"/>
        <v>0</v>
      </c>
      <c r="K68" s="24">
        <f t="shared" si="30"/>
        <v>0</v>
      </c>
      <c r="L68" s="24">
        <f t="shared" si="30"/>
        <v>0</v>
      </c>
      <c r="M68" s="24">
        <f t="shared" si="30"/>
        <v>0</v>
      </c>
      <c r="N68" s="24">
        <f t="shared" si="30"/>
        <v>0</v>
      </c>
      <c r="O68" s="24">
        <f t="shared" si="30"/>
        <v>0</v>
      </c>
      <c r="P68" s="24">
        <f t="shared" si="30"/>
        <v>0</v>
      </c>
      <c r="Q68" s="24">
        <f t="shared" si="30"/>
        <v>0</v>
      </c>
      <c r="R68" s="24">
        <f t="shared" si="30"/>
        <v>0</v>
      </c>
      <c r="S68" s="24">
        <f t="shared" si="30"/>
        <v>0</v>
      </c>
      <c r="T68" s="24">
        <f t="shared" si="30"/>
        <v>0</v>
      </c>
      <c r="U68" s="24">
        <f t="shared" si="30"/>
        <v>0</v>
      </c>
    </row>
    <row r="69" spans="1:21" ht="49.5">
      <c r="A69" s="28"/>
      <c r="B69" s="26" t="s">
        <v>162</v>
      </c>
      <c r="C69" s="23">
        <v>815</v>
      </c>
      <c r="D69" s="27" t="s">
        <v>115</v>
      </c>
      <c r="E69" s="23">
        <v>2418045200</v>
      </c>
      <c r="F69" s="24">
        <f>G69+H69+I69</f>
        <v>75000</v>
      </c>
      <c r="G69" s="24">
        <v>37500</v>
      </c>
      <c r="H69" s="24"/>
      <c r="I69" s="24">
        <v>37500</v>
      </c>
      <c r="J69" s="25"/>
      <c r="K69" s="25"/>
      <c r="L69" s="25"/>
      <c r="M69" s="25"/>
      <c r="N69" s="24"/>
      <c r="O69" s="24"/>
      <c r="P69" s="24"/>
      <c r="Q69" s="24"/>
      <c r="R69" s="24"/>
      <c r="S69" s="24"/>
      <c r="T69" s="24"/>
      <c r="U69" s="24"/>
    </row>
    <row r="70" spans="1:21" ht="49.5">
      <c r="A70" s="28"/>
      <c r="B70" s="26" t="s">
        <v>163</v>
      </c>
      <c r="C70" s="23">
        <v>815</v>
      </c>
      <c r="D70" s="27" t="s">
        <v>115</v>
      </c>
      <c r="E70" s="23" t="s">
        <v>188</v>
      </c>
      <c r="F70" s="24">
        <f>H70+G70+I70</f>
        <v>8660</v>
      </c>
      <c r="G70" s="24">
        <v>8660</v>
      </c>
      <c r="H70" s="24"/>
      <c r="I70" s="24"/>
      <c r="J70" s="25"/>
      <c r="K70" s="25"/>
      <c r="L70" s="25"/>
      <c r="M70" s="25"/>
      <c r="N70" s="24"/>
      <c r="O70" s="24"/>
      <c r="P70" s="24"/>
      <c r="Q70" s="24"/>
      <c r="R70" s="24"/>
      <c r="S70" s="24"/>
      <c r="T70" s="24"/>
      <c r="U70" s="24"/>
    </row>
    <row r="71" spans="1:21" ht="33">
      <c r="A71" s="18" t="s">
        <v>50</v>
      </c>
      <c r="B71" s="19" t="s">
        <v>30</v>
      </c>
      <c r="C71" s="20" t="s">
        <v>20</v>
      </c>
      <c r="D71" s="20" t="s">
        <v>20</v>
      </c>
      <c r="E71" s="20" t="s">
        <v>20</v>
      </c>
      <c r="F71" s="21">
        <f>F73+F74+F75</f>
        <v>31684.699999999997</v>
      </c>
      <c r="G71" s="21">
        <f t="shared" ref="G71:U71" si="31">G73+G74+G75</f>
        <v>1193.0999999999999</v>
      </c>
      <c r="H71" s="21">
        <f t="shared" si="31"/>
        <v>30491.599999999999</v>
      </c>
      <c r="I71" s="21">
        <f t="shared" si="31"/>
        <v>0</v>
      </c>
      <c r="J71" s="21">
        <f t="shared" si="31"/>
        <v>40</v>
      </c>
      <c r="K71" s="21">
        <f t="shared" si="31"/>
        <v>40</v>
      </c>
      <c r="L71" s="21">
        <f t="shared" si="31"/>
        <v>0</v>
      </c>
      <c r="M71" s="21">
        <f t="shared" si="31"/>
        <v>0</v>
      </c>
      <c r="N71" s="21">
        <f t="shared" si="31"/>
        <v>0</v>
      </c>
      <c r="O71" s="21">
        <f t="shared" si="31"/>
        <v>0</v>
      </c>
      <c r="P71" s="21">
        <f t="shared" si="31"/>
        <v>0</v>
      </c>
      <c r="Q71" s="21">
        <f t="shared" si="31"/>
        <v>0</v>
      </c>
      <c r="R71" s="21">
        <f t="shared" si="31"/>
        <v>0</v>
      </c>
      <c r="S71" s="21">
        <f t="shared" si="31"/>
        <v>0</v>
      </c>
      <c r="T71" s="21">
        <f t="shared" si="31"/>
        <v>0</v>
      </c>
      <c r="U71" s="21">
        <f t="shared" si="31"/>
        <v>0</v>
      </c>
    </row>
    <row r="72" spans="1:21" ht="16.5">
      <c r="A72" s="28"/>
      <c r="B72" s="22" t="s">
        <v>19</v>
      </c>
      <c r="C72" s="23"/>
      <c r="D72" s="23"/>
      <c r="E72" s="23"/>
      <c r="F72" s="24"/>
      <c r="G72" s="24"/>
      <c r="H72" s="24"/>
      <c r="I72" s="24"/>
      <c r="J72" s="25"/>
      <c r="K72" s="25"/>
      <c r="L72" s="25"/>
      <c r="M72" s="25"/>
      <c r="N72" s="24"/>
      <c r="O72" s="24"/>
      <c r="P72" s="24"/>
      <c r="Q72" s="24"/>
      <c r="R72" s="24"/>
      <c r="S72" s="24"/>
      <c r="T72" s="24"/>
      <c r="U72" s="24"/>
    </row>
    <row r="73" spans="1:21" ht="82.5">
      <c r="A73" s="28" t="s">
        <v>217</v>
      </c>
      <c r="B73" s="26" t="s">
        <v>117</v>
      </c>
      <c r="C73" s="23">
        <v>815</v>
      </c>
      <c r="D73" s="27" t="s">
        <v>115</v>
      </c>
      <c r="E73" s="35" t="s">
        <v>118</v>
      </c>
      <c r="F73" s="24">
        <f>G73+H73+I73</f>
        <v>27001.699999999997</v>
      </c>
      <c r="G73" s="24">
        <v>810.1</v>
      </c>
      <c r="H73" s="24">
        <v>26191.599999999999</v>
      </c>
      <c r="I73" s="24"/>
      <c r="J73" s="25"/>
      <c r="K73" s="25"/>
      <c r="L73" s="25"/>
      <c r="M73" s="25"/>
      <c r="N73" s="24"/>
      <c r="O73" s="24"/>
      <c r="P73" s="24"/>
      <c r="Q73" s="24"/>
      <c r="R73" s="24"/>
      <c r="S73" s="24"/>
      <c r="T73" s="24"/>
      <c r="U73" s="24"/>
    </row>
    <row r="74" spans="1:21" ht="82.5">
      <c r="A74" s="28" t="s">
        <v>217</v>
      </c>
      <c r="B74" s="26" t="s">
        <v>117</v>
      </c>
      <c r="C74" s="23">
        <v>816</v>
      </c>
      <c r="D74" s="27" t="s">
        <v>125</v>
      </c>
      <c r="E74" s="35" t="s">
        <v>126</v>
      </c>
      <c r="F74" s="24">
        <f>G74+H74+I74</f>
        <v>4433</v>
      </c>
      <c r="G74" s="24">
        <v>133</v>
      </c>
      <c r="H74" s="24">
        <v>4300</v>
      </c>
      <c r="I74" s="24"/>
      <c r="J74" s="25"/>
      <c r="K74" s="25"/>
      <c r="L74" s="25"/>
      <c r="M74" s="25"/>
      <c r="N74" s="24"/>
      <c r="O74" s="24"/>
      <c r="P74" s="24"/>
      <c r="Q74" s="24"/>
      <c r="R74" s="24"/>
      <c r="S74" s="24"/>
      <c r="T74" s="24"/>
      <c r="U74" s="24"/>
    </row>
    <row r="75" spans="1:21" ht="17.25">
      <c r="A75" s="28"/>
      <c r="B75" s="36" t="s">
        <v>38</v>
      </c>
      <c r="C75" s="23"/>
      <c r="D75" s="23"/>
      <c r="E75" s="23"/>
      <c r="F75" s="24">
        <f>F76</f>
        <v>250</v>
      </c>
      <c r="G75" s="24">
        <f t="shared" ref="G75:U75" si="32">G76</f>
        <v>250</v>
      </c>
      <c r="H75" s="24">
        <f t="shared" si="32"/>
        <v>0</v>
      </c>
      <c r="I75" s="24">
        <f t="shared" si="32"/>
        <v>0</v>
      </c>
      <c r="J75" s="24">
        <f t="shared" si="32"/>
        <v>40</v>
      </c>
      <c r="K75" s="24">
        <f t="shared" si="32"/>
        <v>40</v>
      </c>
      <c r="L75" s="24">
        <f t="shared" si="32"/>
        <v>0</v>
      </c>
      <c r="M75" s="24">
        <f t="shared" si="32"/>
        <v>0</v>
      </c>
      <c r="N75" s="24">
        <f t="shared" si="32"/>
        <v>0</v>
      </c>
      <c r="O75" s="24">
        <f t="shared" si="32"/>
        <v>0</v>
      </c>
      <c r="P75" s="24">
        <f t="shared" si="32"/>
        <v>0</v>
      </c>
      <c r="Q75" s="24">
        <f t="shared" si="32"/>
        <v>0</v>
      </c>
      <c r="R75" s="24">
        <f t="shared" si="32"/>
        <v>0</v>
      </c>
      <c r="S75" s="24">
        <f t="shared" si="32"/>
        <v>0</v>
      </c>
      <c r="T75" s="24">
        <f t="shared" si="32"/>
        <v>0</v>
      </c>
      <c r="U75" s="24">
        <f t="shared" si="32"/>
        <v>0</v>
      </c>
    </row>
    <row r="76" spans="1:21" ht="66">
      <c r="A76" s="28"/>
      <c r="B76" s="37" t="s">
        <v>164</v>
      </c>
      <c r="C76" s="23">
        <v>816</v>
      </c>
      <c r="D76" s="27" t="s">
        <v>125</v>
      </c>
      <c r="E76" s="23" t="s">
        <v>165</v>
      </c>
      <c r="F76" s="24">
        <f>G76+H76+I76</f>
        <v>250</v>
      </c>
      <c r="G76" s="24">
        <v>250</v>
      </c>
      <c r="H76" s="24"/>
      <c r="I76" s="24"/>
      <c r="J76" s="25">
        <f>K76</f>
        <v>40</v>
      </c>
      <c r="K76" s="25">
        <v>40</v>
      </c>
      <c r="L76" s="25"/>
      <c r="M76" s="25"/>
      <c r="N76" s="24"/>
      <c r="O76" s="24"/>
      <c r="P76" s="24"/>
      <c r="Q76" s="24"/>
      <c r="R76" s="24"/>
      <c r="S76" s="24"/>
      <c r="T76" s="24"/>
      <c r="U76" s="24"/>
    </row>
    <row r="77" spans="1:21" ht="33">
      <c r="A77" s="18" t="s">
        <v>51</v>
      </c>
      <c r="B77" s="19" t="s">
        <v>31</v>
      </c>
      <c r="C77" s="20" t="s">
        <v>20</v>
      </c>
      <c r="D77" s="20" t="s">
        <v>20</v>
      </c>
      <c r="E77" s="20" t="s">
        <v>20</v>
      </c>
      <c r="F77" s="21">
        <f>F79+F80</f>
        <v>94504.7</v>
      </c>
      <c r="G77" s="21">
        <f t="shared" ref="G77:U77" si="33">G79+G80</f>
        <v>83475.7</v>
      </c>
      <c r="H77" s="21">
        <f t="shared" si="33"/>
        <v>10960.7</v>
      </c>
      <c r="I77" s="21">
        <f t="shared" si="33"/>
        <v>68.3</v>
      </c>
      <c r="J77" s="21">
        <f t="shared" si="33"/>
        <v>216.28</v>
      </c>
      <c r="K77" s="21">
        <f t="shared" si="33"/>
        <v>216.28</v>
      </c>
      <c r="L77" s="21">
        <f t="shared" si="33"/>
        <v>0</v>
      </c>
      <c r="M77" s="21">
        <f t="shared" si="33"/>
        <v>0</v>
      </c>
      <c r="N77" s="21">
        <f t="shared" si="33"/>
        <v>0</v>
      </c>
      <c r="O77" s="21">
        <f t="shared" si="33"/>
        <v>0</v>
      </c>
      <c r="P77" s="21">
        <f t="shared" si="33"/>
        <v>0</v>
      </c>
      <c r="Q77" s="21">
        <f t="shared" si="33"/>
        <v>0</v>
      </c>
      <c r="R77" s="21">
        <f t="shared" si="33"/>
        <v>0</v>
      </c>
      <c r="S77" s="21">
        <f t="shared" si="33"/>
        <v>0</v>
      </c>
      <c r="T77" s="21">
        <f t="shared" si="33"/>
        <v>0</v>
      </c>
      <c r="U77" s="21">
        <f t="shared" si="33"/>
        <v>0</v>
      </c>
    </row>
    <row r="78" spans="1:21" ht="16.5">
      <c r="A78" s="28"/>
      <c r="B78" s="22" t="s">
        <v>19</v>
      </c>
      <c r="C78" s="23"/>
      <c r="D78" s="23"/>
      <c r="E78" s="23"/>
      <c r="F78" s="24"/>
      <c r="G78" s="24"/>
      <c r="H78" s="24"/>
      <c r="I78" s="24"/>
      <c r="J78" s="25"/>
      <c r="K78" s="25"/>
      <c r="L78" s="25"/>
      <c r="M78" s="25"/>
      <c r="N78" s="24"/>
      <c r="O78" s="24"/>
      <c r="P78" s="24"/>
      <c r="Q78" s="24"/>
      <c r="R78" s="24"/>
      <c r="S78" s="24"/>
      <c r="T78" s="24"/>
      <c r="U78" s="24"/>
    </row>
    <row r="79" spans="1:21" ht="66">
      <c r="A79" s="28" t="s">
        <v>217</v>
      </c>
      <c r="B79" s="26" t="s">
        <v>119</v>
      </c>
      <c r="C79" s="23">
        <v>821</v>
      </c>
      <c r="D79" s="27" t="s">
        <v>112</v>
      </c>
      <c r="E79" s="35" t="s">
        <v>120</v>
      </c>
      <c r="F79" s="24">
        <f>G79+H79+I79</f>
        <v>13299.7</v>
      </c>
      <c r="G79" s="24">
        <v>2270.6999999999998</v>
      </c>
      <c r="H79" s="24">
        <v>10960.7</v>
      </c>
      <c r="I79" s="24">
        <f>55+13.3</f>
        <v>68.3</v>
      </c>
      <c r="J79" s="25"/>
      <c r="K79" s="25"/>
      <c r="L79" s="25"/>
      <c r="M79" s="25"/>
      <c r="N79" s="24"/>
      <c r="O79" s="24"/>
      <c r="P79" s="24"/>
      <c r="Q79" s="24"/>
      <c r="R79" s="24"/>
      <c r="S79" s="24"/>
      <c r="T79" s="24"/>
      <c r="U79" s="24"/>
    </row>
    <row r="80" spans="1:21" ht="17.25">
      <c r="A80" s="28"/>
      <c r="B80" s="36" t="s">
        <v>189</v>
      </c>
      <c r="C80" s="23"/>
      <c r="D80" s="27"/>
      <c r="E80" s="35"/>
      <c r="F80" s="24">
        <f>F81+F82+F83</f>
        <v>81205</v>
      </c>
      <c r="G80" s="24">
        <f t="shared" ref="G80:U80" si="34">G81+G82+G83</f>
        <v>81205</v>
      </c>
      <c r="H80" s="24">
        <f t="shared" si="34"/>
        <v>0</v>
      </c>
      <c r="I80" s="24">
        <f t="shared" si="34"/>
        <v>0</v>
      </c>
      <c r="J80" s="24">
        <f t="shared" si="34"/>
        <v>216.28</v>
      </c>
      <c r="K80" s="24">
        <f t="shared" si="34"/>
        <v>216.28</v>
      </c>
      <c r="L80" s="24">
        <f t="shared" si="34"/>
        <v>0</v>
      </c>
      <c r="M80" s="24">
        <f t="shared" si="34"/>
        <v>0</v>
      </c>
      <c r="N80" s="24">
        <f t="shared" si="34"/>
        <v>0</v>
      </c>
      <c r="O80" s="24">
        <f t="shared" si="34"/>
        <v>0</v>
      </c>
      <c r="P80" s="24">
        <f t="shared" si="34"/>
        <v>0</v>
      </c>
      <c r="Q80" s="24">
        <f t="shared" si="34"/>
        <v>0</v>
      </c>
      <c r="R80" s="24">
        <f t="shared" si="34"/>
        <v>0</v>
      </c>
      <c r="S80" s="24">
        <f t="shared" si="34"/>
        <v>0</v>
      </c>
      <c r="T80" s="24">
        <f t="shared" si="34"/>
        <v>0</v>
      </c>
      <c r="U80" s="24">
        <f t="shared" si="34"/>
        <v>0</v>
      </c>
    </row>
    <row r="81" spans="1:21" ht="49.5">
      <c r="A81" s="28"/>
      <c r="B81" s="26" t="s">
        <v>190</v>
      </c>
      <c r="C81" s="23">
        <v>815</v>
      </c>
      <c r="D81" s="27" t="s">
        <v>115</v>
      </c>
      <c r="E81" s="35" t="s">
        <v>191</v>
      </c>
      <c r="F81" s="24">
        <f>G81</f>
        <v>30000</v>
      </c>
      <c r="G81" s="24">
        <v>30000</v>
      </c>
      <c r="H81" s="24"/>
      <c r="I81" s="24"/>
      <c r="J81" s="25"/>
      <c r="K81" s="25"/>
      <c r="L81" s="25"/>
      <c r="M81" s="25"/>
      <c r="N81" s="24"/>
      <c r="O81" s="24"/>
      <c r="P81" s="24"/>
      <c r="Q81" s="24"/>
      <c r="R81" s="24"/>
      <c r="S81" s="24"/>
      <c r="T81" s="24"/>
      <c r="U81" s="24"/>
    </row>
    <row r="82" spans="1:21" ht="99">
      <c r="A82" s="28"/>
      <c r="B82" s="26" t="s">
        <v>192</v>
      </c>
      <c r="C82" s="23">
        <v>815</v>
      </c>
      <c r="D82" s="27" t="s">
        <v>115</v>
      </c>
      <c r="E82" s="11" t="s">
        <v>193</v>
      </c>
      <c r="F82" s="24">
        <f>G82</f>
        <v>40485</v>
      </c>
      <c r="G82" s="24">
        <v>40485</v>
      </c>
      <c r="H82" s="24"/>
      <c r="I82" s="24"/>
      <c r="J82" s="25">
        <f>K82</f>
        <v>216.28</v>
      </c>
      <c r="K82" s="25">
        <v>216.28</v>
      </c>
      <c r="L82" s="25"/>
      <c r="M82" s="25"/>
      <c r="N82" s="24"/>
      <c r="O82" s="24"/>
      <c r="P82" s="24"/>
      <c r="Q82" s="24"/>
      <c r="R82" s="24"/>
      <c r="S82" s="24"/>
      <c r="T82" s="24"/>
      <c r="U82" s="24"/>
    </row>
    <row r="83" spans="1:21" ht="49.5">
      <c r="A83" s="28"/>
      <c r="B83" s="26" t="s">
        <v>194</v>
      </c>
      <c r="C83" s="23">
        <v>815</v>
      </c>
      <c r="D83" s="27" t="s">
        <v>115</v>
      </c>
      <c r="E83" s="11" t="s">
        <v>195</v>
      </c>
      <c r="F83" s="24">
        <f>G83</f>
        <v>10720</v>
      </c>
      <c r="G83" s="24">
        <v>10720</v>
      </c>
      <c r="H83" s="24"/>
      <c r="I83" s="24"/>
      <c r="J83" s="25"/>
      <c r="K83" s="25"/>
      <c r="L83" s="25"/>
      <c r="M83" s="25"/>
      <c r="N83" s="24"/>
      <c r="O83" s="24"/>
      <c r="P83" s="24"/>
      <c r="Q83" s="24"/>
      <c r="R83" s="24"/>
      <c r="S83" s="24"/>
      <c r="T83" s="24"/>
      <c r="U83" s="24"/>
    </row>
    <row r="84" spans="1:21" s="5" customFormat="1" ht="66">
      <c r="A84" s="18" t="s">
        <v>52</v>
      </c>
      <c r="B84" s="19" t="s">
        <v>32</v>
      </c>
      <c r="C84" s="20" t="s">
        <v>20</v>
      </c>
      <c r="D84" s="20" t="s">
        <v>20</v>
      </c>
      <c r="E84" s="20" t="s">
        <v>20</v>
      </c>
      <c r="F84" s="21">
        <f>F86+F87+F88</f>
        <v>64437.63</v>
      </c>
      <c r="G84" s="21">
        <f t="shared" ref="G84:U84" si="35">G86+G87+G88</f>
        <v>10343.030000000001</v>
      </c>
      <c r="H84" s="21">
        <f t="shared" si="35"/>
        <v>54094.6</v>
      </c>
      <c r="I84" s="21">
        <f t="shared" si="35"/>
        <v>0</v>
      </c>
      <c r="J84" s="21">
        <f t="shared" si="35"/>
        <v>0</v>
      </c>
      <c r="K84" s="21">
        <f t="shared" si="35"/>
        <v>0</v>
      </c>
      <c r="L84" s="21">
        <f t="shared" si="35"/>
        <v>0</v>
      </c>
      <c r="M84" s="21">
        <f t="shared" si="35"/>
        <v>0</v>
      </c>
      <c r="N84" s="21">
        <f t="shared" si="35"/>
        <v>61120</v>
      </c>
      <c r="O84" s="21">
        <f t="shared" si="35"/>
        <v>61120</v>
      </c>
      <c r="P84" s="21">
        <f t="shared" si="35"/>
        <v>0</v>
      </c>
      <c r="Q84" s="21">
        <f t="shared" si="35"/>
        <v>0</v>
      </c>
      <c r="R84" s="21">
        <f t="shared" si="35"/>
        <v>67320</v>
      </c>
      <c r="S84" s="21">
        <f t="shared" si="35"/>
        <v>67320</v>
      </c>
      <c r="T84" s="21">
        <f t="shared" si="35"/>
        <v>0</v>
      </c>
      <c r="U84" s="21">
        <f t="shared" si="35"/>
        <v>0</v>
      </c>
    </row>
    <row r="85" spans="1:21" ht="16.5">
      <c r="A85" s="28"/>
      <c r="B85" s="22" t="s">
        <v>19</v>
      </c>
      <c r="C85" s="23"/>
      <c r="D85" s="23"/>
      <c r="E85" s="23"/>
      <c r="F85" s="24"/>
      <c r="G85" s="24"/>
      <c r="H85" s="24"/>
      <c r="I85" s="24"/>
      <c r="J85" s="25"/>
      <c r="K85" s="25"/>
      <c r="L85" s="25"/>
      <c r="M85" s="25"/>
      <c r="N85" s="24"/>
      <c r="O85" s="24"/>
      <c r="P85" s="24"/>
      <c r="Q85" s="24"/>
      <c r="R85" s="24"/>
      <c r="S85" s="24"/>
      <c r="T85" s="24"/>
      <c r="U85" s="24"/>
    </row>
    <row r="86" spans="1:21" ht="66">
      <c r="A86" s="28"/>
      <c r="B86" s="26" t="s">
        <v>127</v>
      </c>
      <c r="C86" s="23">
        <v>816</v>
      </c>
      <c r="D86" s="27" t="s">
        <v>125</v>
      </c>
      <c r="E86" s="35" t="s">
        <v>128</v>
      </c>
      <c r="F86" s="24">
        <f>G86+H86+I86</f>
        <v>8670</v>
      </c>
      <c r="G86" s="24">
        <v>8670</v>
      </c>
      <c r="H86" s="24">
        <v>0</v>
      </c>
      <c r="I86" s="24"/>
      <c r="J86" s="25"/>
      <c r="K86" s="25"/>
      <c r="L86" s="25"/>
      <c r="M86" s="25"/>
      <c r="N86" s="24">
        <f>O86+P86+Q86</f>
        <v>28120</v>
      </c>
      <c r="O86" s="24">
        <v>28120</v>
      </c>
      <c r="P86" s="24"/>
      <c r="Q86" s="24"/>
      <c r="R86" s="24">
        <f>S86+T86+U86</f>
        <v>34320</v>
      </c>
      <c r="S86" s="24">
        <v>34320</v>
      </c>
      <c r="T86" s="24"/>
      <c r="U86" s="24"/>
    </row>
    <row r="87" spans="1:21" ht="66">
      <c r="A87" s="28" t="s">
        <v>217</v>
      </c>
      <c r="B87" s="26" t="s">
        <v>158</v>
      </c>
      <c r="C87" s="23">
        <v>816</v>
      </c>
      <c r="D87" s="27" t="s">
        <v>125</v>
      </c>
      <c r="E87" s="35" t="s">
        <v>159</v>
      </c>
      <c r="F87" s="24">
        <f>G87+H87+I87</f>
        <v>55767.63</v>
      </c>
      <c r="G87" s="24">
        <f>1673+0.03</f>
        <v>1673.03</v>
      </c>
      <c r="H87" s="24">
        <v>54094.6</v>
      </c>
      <c r="I87" s="24"/>
      <c r="J87" s="25"/>
      <c r="K87" s="25"/>
      <c r="L87" s="25"/>
      <c r="M87" s="25"/>
      <c r="N87" s="24"/>
      <c r="O87" s="24"/>
      <c r="P87" s="24"/>
      <c r="Q87" s="24"/>
      <c r="R87" s="24"/>
      <c r="S87" s="24"/>
      <c r="T87" s="24"/>
      <c r="U87" s="24"/>
    </row>
    <row r="88" spans="1:21" ht="17.25">
      <c r="A88" s="28"/>
      <c r="B88" s="36" t="s">
        <v>38</v>
      </c>
      <c r="C88" s="23"/>
      <c r="D88" s="27"/>
      <c r="E88" s="35"/>
      <c r="F88" s="24">
        <f>F89</f>
        <v>0</v>
      </c>
      <c r="G88" s="24">
        <f t="shared" ref="G88:U88" si="36">G89</f>
        <v>0</v>
      </c>
      <c r="H88" s="24">
        <f t="shared" si="36"/>
        <v>0</v>
      </c>
      <c r="I88" s="24">
        <f t="shared" si="36"/>
        <v>0</v>
      </c>
      <c r="J88" s="24">
        <f t="shared" si="36"/>
        <v>0</v>
      </c>
      <c r="K88" s="24">
        <f t="shared" si="36"/>
        <v>0</v>
      </c>
      <c r="L88" s="24">
        <f t="shared" si="36"/>
        <v>0</v>
      </c>
      <c r="M88" s="24">
        <f t="shared" si="36"/>
        <v>0</v>
      </c>
      <c r="N88" s="24">
        <f t="shared" si="36"/>
        <v>33000</v>
      </c>
      <c r="O88" s="24">
        <f t="shared" si="36"/>
        <v>33000</v>
      </c>
      <c r="P88" s="24">
        <f t="shared" si="36"/>
        <v>0</v>
      </c>
      <c r="Q88" s="24">
        <f t="shared" si="36"/>
        <v>0</v>
      </c>
      <c r="R88" s="24">
        <f t="shared" si="36"/>
        <v>33000</v>
      </c>
      <c r="S88" s="24">
        <f t="shared" si="36"/>
        <v>33000</v>
      </c>
      <c r="T88" s="24">
        <f t="shared" si="36"/>
        <v>0</v>
      </c>
      <c r="U88" s="24">
        <f t="shared" si="36"/>
        <v>0</v>
      </c>
    </row>
    <row r="89" spans="1:21" ht="66">
      <c r="A89" s="28"/>
      <c r="B89" s="26" t="s">
        <v>164</v>
      </c>
      <c r="C89" s="23">
        <v>816</v>
      </c>
      <c r="D89" s="27" t="s">
        <v>125</v>
      </c>
      <c r="E89" s="35" t="s">
        <v>165</v>
      </c>
      <c r="F89" s="24"/>
      <c r="G89" s="24"/>
      <c r="H89" s="24"/>
      <c r="I89" s="24"/>
      <c r="J89" s="25"/>
      <c r="K89" s="25"/>
      <c r="L89" s="25"/>
      <c r="M89" s="25"/>
      <c r="N89" s="24">
        <f>O89+P89+Q89</f>
        <v>33000</v>
      </c>
      <c r="O89" s="24">
        <v>33000</v>
      </c>
      <c r="P89" s="24"/>
      <c r="Q89" s="24"/>
      <c r="R89" s="24">
        <f>S89+T89+U89</f>
        <v>33000</v>
      </c>
      <c r="S89" s="24">
        <v>33000</v>
      </c>
      <c r="T89" s="24"/>
      <c r="U89" s="24"/>
    </row>
    <row r="90" spans="1:21" ht="33">
      <c r="A90" s="18" t="s">
        <v>196</v>
      </c>
      <c r="B90" s="19" t="s">
        <v>201</v>
      </c>
      <c r="C90" s="20" t="s">
        <v>20</v>
      </c>
      <c r="D90" s="20" t="s">
        <v>20</v>
      </c>
      <c r="E90" s="20" t="s">
        <v>20</v>
      </c>
      <c r="F90" s="21">
        <f t="shared" ref="F90:U90" si="37">F92</f>
        <v>1066</v>
      </c>
      <c r="G90" s="21">
        <f t="shared" si="37"/>
        <v>1066</v>
      </c>
      <c r="H90" s="21">
        <f t="shared" si="37"/>
        <v>0</v>
      </c>
      <c r="I90" s="21">
        <f t="shared" si="37"/>
        <v>0</v>
      </c>
      <c r="J90" s="21">
        <f t="shared" si="37"/>
        <v>0</v>
      </c>
      <c r="K90" s="21">
        <f t="shared" si="37"/>
        <v>0</v>
      </c>
      <c r="L90" s="21">
        <f t="shared" si="37"/>
        <v>0</v>
      </c>
      <c r="M90" s="21">
        <f t="shared" si="37"/>
        <v>0</v>
      </c>
      <c r="N90" s="21">
        <f t="shared" si="37"/>
        <v>0</v>
      </c>
      <c r="O90" s="21">
        <f t="shared" si="37"/>
        <v>0</v>
      </c>
      <c r="P90" s="21">
        <f t="shared" si="37"/>
        <v>0</v>
      </c>
      <c r="Q90" s="21">
        <f t="shared" si="37"/>
        <v>0</v>
      </c>
      <c r="R90" s="21">
        <f t="shared" si="37"/>
        <v>0</v>
      </c>
      <c r="S90" s="21">
        <f t="shared" si="37"/>
        <v>0</v>
      </c>
      <c r="T90" s="21">
        <f t="shared" si="37"/>
        <v>0</v>
      </c>
      <c r="U90" s="21">
        <f t="shared" si="37"/>
        <v>0</v>
      </c>
    </row>
    <row r="91" spans="1:21" ht="17.25">
      <c r="A91" s="28"/>
      <c r="B91" s="36" t="s">
        <v>38</v>
      </c>
      <c r="C91" s="23"/>
      <c r="D91" s="27"/>
      <c r="E91" s="35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</row>
    <row r="92" spans="1:21" ht="49.5">
      <c r="A92" s="28"/>
      <c r="B92" s="26" t="s">
        <v>173</v>
      </c>
      <c r="C92" s="23">
        <v>815</v>
      </c>
      <c r="D92" s="27" t="s">
        <v>115</v>
      </c>
      <c r="E92" s="35" t="s">
        <v>174</v>
      </c>
      <c r="F92" s="24">
        <f>G92</f>
        <v>1066</v>
      </c>
      <c r="G92" s="24">
        <v>1066</v>
      </c>
      <c r="H92" s="24"/>
      <c r="I92" s="24"/>
      <c r="J92" s="25"/>
      <c r="K92" s="25"/>
      <c r="L92" s="25"/>
      <c r="M92" s="25"/>
      <c r="N92" s="24"/>
      <c r="O92" s="24"/>
      <c r="P92" s="24"/>
      <c r="Q92" s="24"/>
      <c r="R92" s="24"/>
      <c r="S92" s="24"/>
      <c r="T92" s="24"/>
      <c r="U92" s="24"/>
    </row>
    <row r="93" spans="1:21" ht="16.5">
      <c r="A93" s="14" t="s">
        <v>53</v>
      </c>
      <c r="B93" s="15" t="s">
        <v>181</v>
      </c>
      <c r="C93" s="16" t="s">
        <v>20</v>
      </c>
      <c r="D93" s="16" t="s">
        <v>20</v>
      </c>
      <c r="E93" s="16" t="s">
        <v>20</v>
      </c>
      <c r="F93" s="17">
        <f>F94</f>
        <v>5000</v>
      </c>
      <c r="G93" s="17">
        <f t="shared" ref="G93:U93" si="38">G94</f>
        <v>5000</v>
      </c>
      <c r="H93" s="17">
        <f t="shared" si="38"/>
        <v>0</v>
      </c>
      <c r="I93" s="17">
        <f t="shared" si="38"/>
        <v>0</v>
      </c>
      <c r="J93" s="17">
        <f t="shared" si="38"/>
        <v>3550</v>
      </c>
      <c r="K93" s="17">
        <f t="shared" si="38"/>
        <v>3550</v>
      </c>
      <c r="L93" s="17">
        <f t="shared" si="38"/>
        <v>0</v>
      </c>
      <c r="M93" s="17">
        <f t="shared" si="38"/>
        <v>0</v>
      </c>
      <c r="N93" s="17">
        <f t="shared" si="38"/>
        <v>0</v>
      </c>
      <c r="O93" s="17">
        <f t="shared" si="38"/>
        <v>0</v>
      </c>
      <c r="P93" s="17">
        <f t="shared" si="38"/>
        <v>0</v>
      </c>
      <c r="Q93" s="17">
        <f t="shared" si="38"/>
        <v>0</v>
      </c>
      <c r="R93" s="17">
        <f t="shared" si="38"/>
        <v>0</v>
      </c>
      <c r="S93" s="17">
        <f t="shared" si="38"/>
        <v>0</v>
      </c>
      <c r="T93" s="17">
        <f t="shared" si="38"/>
        <v>0</v>
      </c>
      <c r="U93" s="17">
        <f t="shared" si="38"/>
        <v>0</v>
      </c>
    </row>
    <row r="94" spans="1:21" ht="33">
      <c r="A94" s="18" t="s">
        <v>54</v>
      </c>
      <c r="B94" s="19" t="s">
        <v>200</v>
      </c>
      <c r="C94" s="20" t="s">
        <v>20</v>
      </c>
      <c r="D94" s="20" t="s">
        <v>20</v>
      </c>
      <c r="E94" s="20" t="s">
        <v>20</v>
      </c>
      <c r="F94" s="21">
        <f>F95</f>
        <v>5000</v>
      </c>
      <c r="G94" s="21">
        <f t="shared" ref="G94" si="39">G95</f>
        <v>5000</v>
      </c>
      <c r="H94" s="21"/>
      <c r="I94" s="21"/>
      <c r="J94" s="21">
        <f t="shared" ref="J94:K94" si="40">J95</f>
        <v>3550</v>
      </c>
      <c r="K94" s="21">
        <f t="shared" si="40"/>
        <v>3550</v>
      </c>
      <c r="L94" s="21"/>
      <c r="M94" s="21"/>
      <c r="N94" s="21"/>
      <c r="O94" s="21"/>
      <c r="P94" s="21"/>
      <c r="Q94" s="21"/>
      <c r="R94" s="24"/>
      <c r="S94" s="24"/>
      <c r="T94" s="24"/>
      <c r="U94" s="24"/>
    </row>
    <row r="95" spans="1:21" ht="17.25">
      <c r="A95" s="28"/>
      <c r="B95" s="36" t="s">
        <v>38</v>
      </c>
      <c r="C95" s="23"/>
      <c r="D95" s="27"/>
      <c r="E95" s="35"/>
      <c r="F95" s="24">
        <f>F96</f>
        <v>5000</v>
      </c>
      <c r="G95" s="24">
        <f t="shared" ref="G95:K95" si="41">G96</f>
        <v>5000</v>
      </c>
      <c r="H95" s="24"/>
      <c r="I95" s="24"/>
      <c r="J95" s="24">
        <f t="shared" si="41"/>
        <v>3550</v>
      </c>
      <c r="K95" s="24">
        <f t="shared" si="41"/>
        <v>3550</v>
      </c>
      <c r="L95" s="25"/>
      <c r="M95" s="25"/>
      <c r="N95" s="24"/>
      <c r="O95" s="24"/>
      <c r="P95" s="24"/>
      <c r="Q95" s="24"/>
      <c r="R95" s="24"/>
      <c r="S95" s="24"/>
      <c r="T95" s="24"/>
      <c r="U95" s="24"/>
    </row>
    <row r="96" spans="1:21" ht="49.5">
      <c r="A96" s="28"/>
      <c r="B96" s="26" t="s">
        <v>173</v>
      </c>
      <c r="C96" s="23">
        <v>815</v>
      </c>
      <c r="D96" s="27" t="s">
        <v>115</v>
      </c>
      <c r="E96" s="35" t="s">
        <v>174</v>
      </c>
      <c r="F96" s="24">
        <f>G96+H96+I96</f>
        <v>5000</v>
      </c>
      <c r="G96" s="24">
        <f>3550+1450</f>
        <v>5000</v>
      </c>
      <c r="H96" s="24"/>
      <c r="I96" s="24"/>
      <c r="J96" s="25">
        <f>K96</f>
        <v>3550</v>
      </c>
      <c r="K96" s="25">
        <v>3550</v>
      </c>
      <c r="L96" s="25"/>
      <c r="M96" s="25"/>
      <c r="N96" s="24"/>
      <c r="O96" s="24"/>
      <c r="P96" s="24"/>
      <c r="Q96" s="24"/>
      <c r="R96" s="24"/>
      <c r="S96" s="24"/>
      <c r="T96" s="24"/>
      <c r="U96" s="24"/>
    </row>
    <row r="97" spans="1:21" ht="16.5">
      <c r="A97" s="14" t="s">
        <v>55</v>
      </c>
      <c r="B97" s="15" t="s">
        <v>3</v>
      </c>
      <c r="C97" s="16" t="s">
        <v>20</v>
      </c>
      <c r="D97" s="16" t="s">
        <v>20</v>
      </c>
      <c r="E97" s="16" t="s">
        <v>20</v>
      </c>
      <c r="F97" s="17">
        <f>F98</f>
        <v>427578.59</v>
      </c>
      <c r="G97" s="17">
        <f t="shared" ref="G97:U97" si="42">G98</f>
        <v>12764</v>
      </c>
      <c r="H97" s="17">
        <f t="shared" si="42"/>
        <v>412704</v>
      </c>
      <c r="I97" s="17">
        <f t="shared" si="42"/>
        <v>2110.59</v>
      </c>
      <c r="J97" s="17">
        <f t="shared" si="42"/>
        <v>0</v>
      </c>
      <c r="K97" s="17">
        <f t="shared" si="42"/>
        <v>0</v>
      </c>
      <c r="L97" s="17">
        <f t="shared" si="42"/>
        <v>0</v>
      </c>
      <c r="M97" s="17">
        <f t="shared" si="42"/>
        <v>0</v>
      </c>
      <c r="N97" s="17">
        <f t="shared" si="42"/>
        <v>52579.6</v>
      </c>
      <c r="O97" s="17">
        <f t="shared" si="42"/>
        <v>52579.6</v>
      </c>
      <c r="P97" s="17">
        <f t="shared" si="42"/>
        <v>0</v>
      </c>
      <c r="Q97" s="17">
        <f t="shared" si="42"/>
        <v>0</v>
      </c>
      <c r="R97" s="17">
        <f t="shared" si="42"/>
        <v>0</v>
      </c>
      <c r="S97" s="17">
        <f t="shared" si="42"/>
        <v>0</v>
      </c>
      <c r="T97" s="17">
        <f t="shared" si="42"/>
        <v>0</v>
      </c>
      <c r="U97" s="17">
        <f t="shared" si="42"/>
        <v>0</v>
      </c>
    </row>
    <row r="98" spans="1:21" ht="33">
      <c r="A98" s="9" t="s">
        <v>56</v>
      </c>
      <c r="B98" s="29" t="s">
        <v>33</v>
      </c>
      <c r="C98" s="20" t="s">
        <v>20</v>
      </c>
      <c r="D98" s="20" t="s">
        <v>20</v>
      </c>
      <c r="E98" s="20" t="s">
        <v>20</v>
      </c>
      <c r="F98" s="21">
        <f>F100</f>
        <v>427578.59</v>
      </c>
      <c r="G98" s="21">
        <f t="shared" ref="G98:U98" si="43">G100</f>
        <v>12764</v>
      </c>
      <c r="H98" s="21">
        <f t="shared" si="43"/>
        <v>412704</v>
      </c>
      <c r="I98" s="21">
        <f t="shared" si="43"/>
        <v>2110.59</v>
      </c>
      <c r="J98" s="21">
        <f t="shared" si="43"/>
        <v>0</v>
      </c>
      <c r="K98" s="21">
        <f t="shared" si="43"/>
        <v>0</v>
      </c>
      <c r="L98" s="21">
        <f t="shared" si="43"/>
        <v>0</v>
      </c>
      <c r="M98" s="21">
        <f t="shared" si="43"/>
        <v>0</v>
      </c>
      <c r="N98" s="21">
        <f t="shared" si="43"/>
        <v>52579.6</v>
      </c>
      <c r="O98" s="21">
        <f t="shared" si="43"/>
        <v>52579.6</v>
      </c>
      <c r="P98" s="21">
        <f t="shared" si="43"/>
        <v>0</v>
      </c>
      <c r="Q98" s="21">
        <f t="shared" si="43"/>
        <v>0</v>
      </c>
      <c r="R98" s="21">
        <f t="shared" si="43"/>
        <v>0</v>
      </c>
      <c r="S98" s="21">
        <f t="shared" si="43"/>
        <v>0</v>
      </c>
      <c r="T98" s="21">
        <f t="shared" si="43"/>
        <v>0</v>
      </c>
      <c r="U98" s="21">
        <f t="shared" si="43"/>
        <v>0</v>
      </c>
    </row>
    <row r="99" spans="1:21" ht="16.5">
      <c r="A99" s="11"/>
      <c r="B99" s="30" t="s">
        <v>19</v>
      </c>
      <c r="C99" s="23"/>
      <c r="D99" s="23"/>
      <c r="E99" s="23"/>
      <c r="F99" s="24"/>
      <c r="G99" s="24"/>
      <c r="H99" s="24"/>
      <c r="I99" s="24"/>
      <c r="J99" s="25"/>
      <c r="K99" s="25"/>
      <c r="L99" s="25"/>
      <c r="M99" s="25"/>
      <c r="N99" s="24"/>
      <c r="O99" s="24"/>
      <c r="P99" s="24"/>
      <c r="Q99" s="24"/>
      <c r="R99" s="24"/>
      <c r="S99" s="24"/>
      <c r="T99" s="24"/>
      <c r="U99" s="24"/>
    </row>
    <row r="100" spans="1:21" ht="66">
      <c r="A100" s="11" t="s">
        <v>217</v>
      </c>
      <c r="B100" s="31" t="s">
        <v>156</v>
      </c>
      <c r="C100" s="23">
        <v>821</v>
      </c>
      <c r="D100" s="27" t="s">
        <v>112</v>
      </c>
      <c r="E100" s="23" t="s">
        <v>157</v>
      </c>
      <c r="F100" s="24">
        <f>G100+H100+I100</f>
        <v>427578.59</v>
      </c>
      <c r="G100" s="24">
        <v>12764</v>
      </c>
      <c r="H100" s="24">
        <v>412704</v>
      </c>
      <c r="I100" s="24">
        <v>2110.59</v>
      </c>
      <c r="J100" s="25"/>
      <c r="K100" s="25"/>
      <c r="L100" s="25"/>
      <c r="M100" s="25"/>
      <c r="N100" s="24">
        <f>O100+P100+Q100</f>
        <v>52579.6</v>
      </c>
      <c r="O100" s="24">
        <v>52579.6</v>
      </c>
      <c r="P100" s="24"/>
      <c r="Q100" s="24"/>
      <c r="R100" s="24">
        <f>S100+T100+U100</f>
        <v>0</v>
      </c>
      <c r="S100" s="24"/>
      <c r="T100" s="24"/>
      <c r="U100" s="24"/>
    </row>
    <row r="101" spans="1:21" ht="16.5">
      <c r="A101" s="14" t="s">
        <v>57</v>
      </c>
      <c r="B101" s="15" t="s">
        <v>4</v>
      </c>
      <c r="C101" s="16" t="s">
        <v>20</v>
      </c>
      <c r="D101" s="16" t="s">
        <v>20</v>
      </c>
      <c r="E101" s="16" t="s">
        <v>20</v>
      </c>
      <c r="F101" s="17">
        <f>F102+F107+F110+F115</f>
        <v>196416.9</v>
      </c>
      <c r="G101" s="17">
        <f t="shared" ref="G101:U101" si="44">G102+G107+G110+G115</f>
        <v>91244.900000000009</v>
      </c>
      <c r="H101" s="17">
        <f t="shared" si="44"/>
        <v>89637.400000000009</v>
      </c>
      <c r="I101" s="17">
        <f t="shared" si="44"/>
        <v>15534.6</v>
      </c>
      <c r="J101" s="17">
        <f t="shared" si="44"/>
        <v>0</v>
      </c>
      <c r="K101" s="17">
        <f t="shared" si="44"/>
        <v>0</v>
      </c>
      <c r="L101" s="17">
        <f t="shared" si="44"/>
        <v>0</v>
      </c>
      <c r="M101" s="17">
        <f t="shared" si="44"/>
        <v>0</v>
      </c>
      <c r="N101" s="17">
        <f t="shared" si="44"/>
        <v>208102.50000000003</v>
      </c>
      <c r="O101" s="17">
        <f t="shared" si="44"/>
        <v>77429.8</v>
      </c>
      <c r="P101" s="17">
        <f t="shared" si="44"/>
        <v>127203.40000000001</v>
      </c>
      <c r="Q101" s="17">
        <f t="shared" si="44"/>
        <v>3469.3</v>
      </c>
      <c r="R101" s="17">
        <f t="shared" si="44"/>
        <v>330045.80000000005</v>
      </c>
      <c r="S101" s="17">
        <f t="shared" si="44"/>
        <v>124112.6</v>
      </c>
      <c r="T101" s="17">
        <f t="shared" si="44"/>
        <v>202425.8</v>
      </c>
      <c r="U101" s="17">
        <f t="shared" si="44"/>
        <v>3507.4</v>
      </c>
    </row>
    <row r="102" spans="1:21" ht="33">
      <c r="A102" s="9" t="s">
        <v>58</v>
      </c>
      <c r="B102" s="29" t="s">
        <v>34</v>
      </c>
      <c r="C102" s="20" t="s">
        <v>20</v>
      </c>
      <c r="D102" s="20" t="s">
        <v>20</v>
      </c>
      <c r="E102" s="20" t="s">
        <v>20</v>
      </c>
      <c r="F102" s="21">
        <f>F104+F105+F106</f>
        <v>63194.5</v>
      </c>
      <c r="G102" s="21">
        <f t="shared" ref="G102:U102" si="45">G104+G105+G106</f>
        <v>1895.8</v>
      </c>
      <c r="H102" s="21">
        <f t="shared" si="45"/>
        <v>61298.700000000004</v>
      </c>
      <c r="I102" s="21">
        <f t="shared" si="45"/>
        <v>0</v>
      </c>
      <c r="J102" s="21">
        <f t="shared" si="45"/>
        <v>0</v>
      </c>
      <c r="K102" s="21">
        <f t="shared" si="45"/>
        <v>0</v>
      </c>
      <c r="L102" s="21">
        <f t="shared" si="45"/>
        <v>0</v>
      </c>
      <c r="M102" s="21">
        <f t="shared" si="45"/>
        <v>0</v>
      </c>
      <c r="N102" s="21">
        <f t="shared" si="45"/>
        <v>62758</v>
      </c>
      <c r="O102" s="21">
        <f t="shared" si="45"/>
        <v>1882.7</v>
      </c>
      <c r="P102" s="21">
        <f t="shared" si="45"/>
        <v>60875.3</v>
      </c>
      <c r="Q102" s="21">
        <f t="shared" si="45"/>
        <v>0</v>
      </c>
      <c r="R102" s="21">
        <f t="shared" si="45"/>
        <v>63505</v>
      </c>
      <c r="S102" s="21">
        <f t="shared" si="45"/>
        <v>1905.1</v>
      </c>
      <c r="T102" s="21">
        <f t="shared" si="45"/>
        <v>61599.9</v>
      </c>
      <c r="U102" s="21">
        <f t="shared" si="45"/>
        <v>0</v>
      </c>
    </row>
    <row r="103" spans="1:21" ht="16.5">
      <c r="A103" s="11"/>
      <c r="B103" s="30" t="s">
        <v>19</v>
      </c>
      <c r="C103" s="23"/>
      <c r="D103" s="23"/>
      <c r="E103" s="23"/>
      <c r="F103" s="24"/>
      <c r="G103" s="24"/>
      <c r="H103" s="24"/>
      <c r="I103" s="24"/>
      <c r="J103" s="25"/>
      <c r="K103" s="25"/>
      <c r="L103" s="25"/>
      <c r="M103" s="25"/>
      <c r="N103" s="24"/>
      <c r="O103" s="24"/>
      <c r="P103" s="24"/>
      <c r="Q103" s="24"/>
      <c r="R103" s="24"/>
      <c r="S103" s="24"/>
      <c r="T103" s="24"/>
      <c r="U103" s="24"/>
    </row>
    <row r="104" spans="1:21" ht="49.5">
      <c r="A104" s="11" t="s">
        <v>218</v>
      </c>
      <c r="B104" s="33" t="s">
        <v>139</v>
      </c>
      <c r="C104" s="23">
        <v>838</v>
      </c>
      <c r="D104" s="27" t="s">
        <v>140</v>
      </c>
      <c r="E104" s="23" t="s">
        <v>141</v>
      </c>
      <c r="F104" s="24">
        <f>G104+H104+I104</f>
        <v>4566.2</v>
      </c>
      <c r="G104" s="24">
        <v>137</v>
      </c>
      <c r="H104" s="24">
        <v>4429.2</v>
      </c>
      <c r="I104" s="24"/>
      <c r="J104" s="25"/>
      <c r="K104" s="25"/>
      <c r="L104" s="25"/>
      <c r="M104" s="25"/>
      <c r="N104" s="24">
        <f>O104+P104+Q104</f>
        <v>4129.7</v>
      </c>
      <c r="O104" s="24">
        <v>123.9</v>
      </c>
      <c r="P104" s="24">
        <v>4005.8</v>
      </c>
      <c r="Q104" s="24"/>
      <c r="R104" s="24">
        <f>S104+T104+U104</f>
        <v>3989.8999999999996</v>
      </c>
      <c r="S104" s="24">
        <v>119.7</v>
      </c>
      <c r="T104" s="24">
        <v>3870.2</v>
      </c>
      <c r="U104" s="24"/>
    </row>
    <row r="105" spans="1:21" ht="99">
      <c r="A105" s="11" t="s">
        <v>218</v>
      </c>
      <c r="B105" s="31" t="s">
        <v>142</v>
      </c>
      <c r="C105" s="23">
        <v>838</v>
      </c>
      <c r="D105" s="27" t="s">
        <v>140</v>
      </c>
      <c r="E105" s="23" t="s">
        <v>143</v>
      </c>
      <c r="F105" s="24">
        <f>G105+H105+I105</f>
        <v>11528</v>
      </c>
      <c r="G105" s="24">
        <v>345.8</v>
      </c>
      <c r="H105" s="24">
        <v>11182.2</v>
      </c>
      <c r="I105" s="24"/>
      <c r="J105" s="25"/>
      <c r="K105" s="25"/>
      <c r="L105" s="25"/>
      <c r="M105" s="25"/>
      <c r="N105" s="24">
        <f t="shared" ref="N105:N106" si="46">O105+P105+Q105</f>
        <v>11528</v>
      </c>
      <c r="O105" s="24">
        <v>345.8</v>
      </c>
      <c r="P105" s="24">
        <v>11182.2</v>
      </c>
      <c r="Q105" s="24"/>
      <c r="R105" s="24">
        <f t="shared" ref="R105:R106" si="47">S105+T105+U105</f>
        <v>12414.8</v>
      </c>
      <c r="S105" s="24">
        <v>372.4</v>
      </c>
      <c r="T105" s="24">
        <v>12042.4</v>
      </c>
      <c r="U105" s="24"/>
    </row>
    <row r="106" spans="1:21" ht="99">
      <c r="A106" s="11" t="s">
        <v>218</v>
      </c>
      <c r="B106" s="31" t="s">
        <v>144</v>
      </c>
      <c r="C106" s="23">
        <v>838</v>
      </c>
      <c r="D106" s="27" t="s">
        <v>140</v>
      </c>
      <c r="E106" s="23" t="s">
        <v>145</v>
      </c>
      <c r="F106" s="24">
        <f>G106+H106+I106</f>
        <v>47100.3</v>
      </c>
      <c r="G106" s="24">
        <v>1413</v>
      </c>
      <c r="H106" s="24">
        <v>45687.3</v>
      </c>
      <c r="I106" s="24"/>
      <c r="J106" s="25"/>
      <c r="K106" s="25"/>
      <c r="L106" s="25"/>
      <c r="M106" s="25"/>
      <c r="N106" s="24">
        <f t="shared" si="46"/>
        <v>47100.3</v>
      </c>
      <c r="O106" s="24">
        <v>1413</v>
      </c>
      <c r="P106" s="24">
        <v>45687.3</v>
      </c>
      <c r="Q106" s="24"/>
      <c r="R106" s="24">
        <f t="shared" si="47"/>
        <v>47100.3</v>
      </c>
      <c r="S106" s="24">
        <v>1413</v>
      </c>
      <c r="T106" s="24">
        <v>45687.3</v>
      </c>
      <c r="U106" s="24"/>
    </row>
    <row r="107" spans="1:21" ht="16.5">
      <c r="A107" s="9" t="s">
        <v>182</v>
      </c>
      <c r="B107" s="29" t="s">
        <v>35</v>
      </c>
      <c r="C107" s="20" t="s">
        <v>20</v>
      </c>
      <c r="D107" s="20" t="s">
        <v>20</v>
      </c>
      <c r="E107" s="20" t="s">
        <v>20</v>
      </c>
      <c r="F107" s="21">
        <f>F109</f>
        <v>62138.299999999996</v>
      </c>
      <c r="G107" s="21">
        <f t="shared" ref="G107:U107" si="48">G109</f>
        <v>18265</v>
      </c>
      <c r="H107" s="21">
        <f t="shared" si="48"/>
        <v>28338.7</v>
      </c>
      <c r="I107" s="21">
        <f t="shared" si="48"/>
        <v>15534.6</v>
      </c>
      <c r="J107" s="21">
        <f t="shared" si="48"/>
        <v>0</v>
      </c>
      <c r="K107" s="21">
        <f t="shared" si="48"/>
        <v>0</v>
      </c>
      <c r="L107" s="21">
        <f t="shared" si="48"/>
        <v>0</v>
      </c>
      <c r="M107" s="21">
        <f t="shared" si="48"/>
        <v>0</v>
      </c>
      <c r="N107" s="21">
        <f t="shared" si="48"/>
        <v>119834.40000000001</v>
      </c>
      <c r="O107" s="21">
        <f t="shared" si="48"/>
        <v>50037</v>
      </c>
      <c r="P107" s="21">
        <f t="shared" si="48"/>
        <v>66328.100000000006</v>
      </c>
      <c r="Q107" s="21">
        <f t="shared" si="48"/>
        <v>3469.3</v>
      </c>
      <c r="R107" s="21">
        <f t="shared" si="48"/>
        <v>250570.4</v>
      </c>
      <c r="S107" s="21">
        <f t="shared" si="48"/>
        <v>106237.1</v>
      </c>
      <c r="T107" s="21">
        <f t="shared" si="48"/>
        <v>140825.9</v>
      </c>
      <c r="U107" s="21">
        <f t="shared" si="48"/>
        <v>3507.4</v>
      </c>
    </row>
    <row r="108" spans="1:21" ht="16.5">
      <c r="A108" s="11"/>
      <c r="B108" s="30" t="s">
        <v>19</v>
      </c>
      <c r="C108" s="23"/>
      <c r="D108" s="23"/>
      <c r="E108" s="23"/>
      <c r="F108" s="24"/>
      <c r="G108" s="24"/>
      <c r="H108" s="24"/>
      <c r="I108" s="24"/>
      <c r="J108" s="25"/>
      <c r="K108" s="25"/>
      <c r="L108" s="25"/>
      <c r="M108" s="25"/>
      <c r="N108" s="24"/>
      <c r="O108" s="24"/>
      <c r="P108" s="24"/>
      <c r="Q108" s="24"/>
      <c r="R108" s="24"/>
      <c r="S108" s="24"/>
      <c r="T108" s="24"/>
      <c r="U108" s="24"/>
    </row>
    <row r="109" spans="1:21" ht="66">
      <c r="A109" s="11" t="s">
        <v>217</v>
      </c>
      <c r="B109" s="31" t="s">
        <v>149</v>
      </c>
      <c r="C109" s="23">
        <v>828</v>
      </c>
      <c r="D109" s="27" t="s">
        <v>150</v>
      </c>
      <c r="E109" s="23" t="s">
        <v>151</v>
      </c>
      <c r="F109" s="24">
        <f>G109+H109+I109</f>
        <v>62138.299999999996</v>
      </c>
      <c r="G109" s="24">
        <v>18265</v>
      </c>
      <c r="H109" s="24">
        <v>28338.7</v>
      </c>
      <c r="I109" s="24">
        <v>15534.6</v>
      </c>
      <c r="J109" s="25"/>
      <c r="K109" s="25"/>
      <c r="L109" s="25"/>
      <c r="M109" s="25"/>
      <c r="N109" s="24">
        <f>O109+P109+Q109</f>
        <v>119834.40000000001</v>
      </c>
      <c r="O109" s="24">
        <v>50037</v>
      </c>
      <c r="P109" s="24">
        <v>66328.100000000006</v>
      </c>
      <c r="Q109" s="24">
        <v>3469.3</v>
      </c>
      <c r="R109" s="24">
        <f>S109+T109+U109</f>
        <v>250570.4</v>
      </c>
      <c r="S109" s="24">
        <v>106237.1</v>
      </c>
      <c r="T109" s="24">
        <v>140825.9</v>
      </c>
      <c r="U109" s="24">
        <v>3507.4</v>
      </c>
    </row>
    <row r="110" spans="1:21" ht="49.5">
      <c r="A110" s="9" t="s">
        <v>203</v>
      </c>
      <c r="B110" s="29" t="s">
        <v>204</v>
      </c>
      <c r="C110" s="20" t="s">
        <v>20</v>
      </c>
      <c r="D110" s="20" t="s">
        <v>20</v>
      </c>
      <c r="E110" s="20" t="s">
        <v>20</v>
      </c>
      <c r="F110" s="21">
        <f t="shared" ref="F110:U110" si="49">SUM(F112:F114)</f>
        <v>64334.100000000006</v>
      </c>
      <c r="G110" s="21">
        <f t="shared" si="49"/>
        <v>64334.100000000006</v>
      </c>
      <c r="H110" s="21">
        <f t="shared" si="49"/>
        <v>0</v>
      </c>
      <c r="I110" s="21">
        <f t="shared" si="49"/>
        <v>0</v>
      </c>
      <c r="J110" s="21">
        <f t="shared" si="49"/>
        <v>0</v>
      </c>
      <c r="K110" s="21">
        <f t="shared" si="49"/>
        <v>0</v>
      </c>
      <c r="L110" s="21">
        <f t="shared" si="49"/>
        <v>0</v>
      </c>
      <c r="M110" s="21">
        <f t="shared" si="49"/>
        <v>0</v>
      </c>
      <c r="N110" s="21">
        <f t="shared" si="49"/>
        <v>23747.9</v>
      </c>
      <c r="O110" s="21">
        <f t="shared" si="49"/>
        <v>23747.9</v>
      </c>
      <c r="P110" s="21">
        <f t="shared" si="49"/>
        <v>0</v>
      </c>
      <c r="Q110" s="21">
        <f t="shared" si="49"/>
        <v>0</v>
      </c>
      <c r="R110" s="21">
        <f t="shared" si="49"/>
        <v>14208.2</v>
      </c>
      <c r="S110" s="21">
        <f t="shared" si="49"/>
        <v>14208.2</v>
      </c>
      <c r="T110" s="21">
        <f t="shared" si="49"/>
        <v>0</v>
      </c>
      <c r="U110" s="21">
        <f t="shared" si="49"/>
        <v>0</v>
      </c>
    </row>
    <row r="111" spans="1:21" ht="16.5">
      <c r="A111" s="11"/>
      <c r="B111" s="30" t="s">
        <v>19</v>
      </c>
      <c r="C111" s="23"/>
      <c r="D111" s="23"/>
      <c r="E111" s="23"/>
      <c r="F111" s="24"/>
      <c r="G111" s="24"/>
      <c r="H111" s="24"/>
      <c r="I111" s="24"/>
      <c r="J111" s="25"/>
      <c r="K111" s="25"/>
      <c r="L111" s="25"/>
      <c r="M111" s="25"/>
      <c r="N111" s="24"/>
      <c r="O111" s="24"/>
      <c r="P111" s="24"/>
      <c r="Q111" s="24"/>
      <c r="R111" s="24"/>
      <c r="S111" s="24"/>
      <c r="T111" s="24"/>
      <c r="U111" s="24"/>
    </row>
    <row r="112" spans="1:21" ht="82.5">
      <c r="A112" s="11"/>
      <c r="B112" s="31" t="s">
        <v>206</v>
      </c>
      <c r="C112" s="23">
        <v>810</v>
      </c>
      <c r="D112" s="27" t="s">
        <v>205</v>
      </c>
      <c r="E112" s="23" t="s">
        <v>207</v>
      </c>
      <c r="F112" s="24">
        <f>G112</f>
        <v>10000</v>
      </c>
      <c r="G112" s="24">
        <v>10000</v>
      </c>
      <c r="H112" s="24"/>
      <c r="I112" s="24"/>
      <c r="J112" s="25"/>
      <c r="K112" s="25"/>
      <c r="L112" s="25"/>
      <c r="M112" s="25"/>
      <c r="N112" s="24"/>
      <c r="O112" s="24"/>
      <c r="P112" s="24"/>
      <c r="Q112" s="24"/>
      <c r="R112" s="24"/>
      <c r="S112" s="24"/>
      <c r="T112" s="24"/>
      <c r="U112" s="24"/>
    </row>
    <row r="113" spans="1:21" ht="82.5">
      <c r="A113" s="11"/>
      <c r="B113" s="31" t="s">
        <v>208</v>
      </c>
      <c r="C113" s="23">
        <v>810</v>
      </c>
      <c r="D113" s="27" t="s">
        <v>205</v>
      </c>
      <c r="E113" s="23" t="s">
        <v>209</v>
      </c>
      <c r="F113" s="24">
        <f>G113</f>
        <v>44738.9</v>
      </c>
      <c r="G113" s="24">
        <v>44738.9</v>
      </c>
      <c r="H113" s="24"/>
      <c r="I113" s="24"/>
      <c r="J113" s="25"/>
      <c r="K113" s="25"/>
      <c r="L113" s="25"/>
      <c r="M113" s="25"/>
      <c r="N113" s="24">
        <f>O113</f>
        <v>13650.8</v>
      </c>
      <c r="O113" s="24">
        <v>13650.8</v>
      </c>
      <c r="P113" s="24"/>
      <c r="Q113" s="24"/>
      <c r="R113" s="24">
        <f>S113</f>
        <v>14208.2</v>
      </c>
      <c r="S113" s="24">
        <v>14208.2</v>
      </c>
      <c r="T113" s="24"/>
      <c r="U113" s="24"/>
    </row>
    <row r="114" spans="1:21" ht="82.5">
      <c r="A114" s="11"/>
      <c r="B114" s="31" t="s">
        <v>210</v>
      </c>
      <c r="C114" s="23">
        <v>810</v>
      </c>
      <c r="D114" s="27" t="s">
        <v>205</v>
      </c>
      <c r="E114" s="23" t="s">
        <v>211</v>
      </c>
      <c r="F114" s="24">
        <f>G114</f>
        <v>9595.2000000000007</v>
      </c>
      <c r="G114" s="24">
        <v>9595.2000000000007</v>
      </c>
      <c r="H114" s="24"/>
      <c r="I114" s="24"/>
      <c r="J114" s="25"/>
      <c r="K114" s="25"/>
      <c r="L114" s="25"/>
      <c r="M114" s="25"/>
      <c r="N114" s="24">
        <f>O114</f>
        <v>10097.1</v>
      </c>
      <c r="O114" s="24">
        <v>10097.1</v>
      </c>
      <c r="P114" s="24"/>
      <c r="Q114" s="24"/>
      <c r="R114" s="24"/>
      <c r="S114" s="24"/>
      <c r="T114" s="24"/>
      <c r="U114" s="24"/>
    </row>
    <row r="115" spans="1:21" ht="33">
      <c r="A115" s="9" t="s">
        <v>212</v>
      </c>
      <c r="B115" s="29" t="s">
        <v>213</v>
      </c>
      <c r="C115" s="20" t="s">
        <v>20</v>
      </c>
      <c r="D115" s="20" t="s">
        <v>20</v>
      </c>
      <c r="E115" s="20" t="s">
        <v>20</v>
      </c>
      <c r="F115" s="21">
        <f>F117</f>
        <v>6750</v>
      </c>
      <c r="G115" s="21">
        <f t="shared" ref="G115:U115" si="50">G117</f>
        <v>6750</v>
      </c>
      <c r="H115" s="21">
        <f t="shared" si="50"/>
        <v>0</v>
      </c>
      <c r="I115" s="21">
        <f t="shared" si="50"/>
        <v>0</v>
      </c>
      <c r="J115" s="21">
        <f t="shared" si="50"/>
        <v>0</v>
      </c>
      <c r="K115" s="21">
        <f t="shared" si="50"/>
        <v>0</v>
      </c>
      <c r="L115" s="21">
        <f t="shared" si="50"/>
        <v>0</v>
      </c>
      <c r="M115" s="21">
        <f t="shared" si="50"/>
        <v>0</v>
      </c>
      <c r="N115" s="21">
        <f t="shared" si="50"/>
        <v>1762.2</v>
      </c>
      <c r="O115" s="21">
        <f t="shared" si="50"/>
        <v>1762.2</v>
      </c>
      <c r="P115" s="21">
        <f t="shared" si="50"/>
        <v>0</v>
      </c>
      <c r="Q115" s="21">
        <f t="shared" si="50"/>
        <v>0</v>
      </c>
      <c r="R115" s="21">
        <f t="shared" si="50"/>
        <v>1762.2</v>
      </c>
      <c r="S115" s="21">
        <f t="shared" si="50"/>
        <v>1762.2</v>
      </c>
      <c r="T115" s="21">
        <f t="shared" si="50"/>
        <v>0</v>
      </c>
      <c r="U115" s="21">
        <f t="shared" si="50"/>
        <v>0</v>
      </c>
    </row>
    <row r="116" spans="1:21" ht="16.5">
      <c r="A116" s="11"/>
      <c r="B116" s="30" t="s">
        <v>19</v>
      </c>
      <c r="C116" s="23"/>
      <c r="D116" s="23"/>
      <c r="E116" s="23"/>
      <c r="F116" s="24"/>
      <c r="G116" s="24"/>
      <c r="H116" s="24"/>
      <c r="I116" s="24"/>
      <c r="J116" s="25"/>
      <c r="K116" s="25"/>
      <c r="L116" s="25"/>
      <c r="M116" s="25"/>
      <c r="N116" s="24"/>
      <c r="O116" s="24"/>
      <c r="P116" s="24"/>
      <c r="Q116" s="24"/>
      <c r="R116" s="24"/>
      <c r="S116" s="24"/>
      <c r="T116" s="24"/>
      <c r="U116" s="24"/>
    </row>
    <row r="117" spans="1:21" ht="82.5">
      <c r="A117" s="11"/>
      <c r="B117" s="31" t="s">
        <v>214</v>
      </c>
      <c r="C117" s="23">
        <v>810</v>
      </c>
      <c r="D117" s="27" t="s">
        <v>205</v>
      </c>
      <c r="E117" s="23">
        <v>1528000160</v>
      </c>
      <c r="F117" s="24">
        <f>G117</f>
        <v>6750</v>
      </c>
      <c r="G117" s="24">
        <v>6750</v>
      </c>
      <c r="H117" s="24"/>
      <c r="I117" s="24"/>
      <c r="J117" s="25"/>
      <c r="K117" s="25"/>
      <c r="L117" s="25"/>
      <c r="M117" s="25"/>
      <c r="N117" s="24">
        <f>O117</f>
        <v>1762.2</v>
      </c>
      <c r="O117" s="24">
        <v>1762.2</v>
      </c>
      <c r="P117" s="24"/>
      <c r="Q117" s="24"/>
      <c r="R117" s="24">
        <f>S117</f>
        <v>1762.2</v>
      </c>
      <c r="S117" s="24">
        <v>1762.2</v>
      </c>
      <c r="T117" s="24"/>
      <c r="U117" s="24"/>
    </row>
    <row r="118" spans="1:21" ht="33">
      <c r="A118" s="14" t="s">
        <v>59</v>
      </c>
      <c r="B118" s="38" t="s">
        <v>5</v>
      </c>
      <c r="C118" s="16" t="s">
        <v>20</v>
      </c>
      <c r="D118" s="16" t="s">
        <v>20</v>
      </c>
      <c r="E118" s="16" t="s">
        <v>20</v>
      </c>
      <c r="F118" s="17">
        <f>F119</f>
        <v>2661596.4300000002</v>
      </c>
      <c r="G118" s="17">
        <f t="shared" ref="G118:U118" si="51">G119</f>
        <v>543000</v>
      </c>
      <c r="H118" s="17">
        <f t="shared" si="51"/>
        <v>1768568.7</v>
      </c>
      <c r="I118" s="17">
        <f t="shared" si="51"/>
        <v>350027.73</v>
      </c>
      <c r="J118" s="17">
        <f t="shared" si="51"/>
        <v>36811.279450000002</v>
      </c>
      <c r="K118" s="17">
        <f t="shared" si="51"/>
        <v>36811.279450000002</v>
      </c>
      <c r="L118" s="17">
        <f t="shared" si="51"/>
        <v>0</v>
      </c>
      <c r="M118" s="17">
        <f t="shared" si="51"/>
        <v>0</v>
      </c>
      <c r="N118" s="17">
        <f t="shared" si="51"/>
        <v>1430500</v>
      </c>
      <c r="O118" s="17">
        <f t="shared" si="51"/>
        <v>370500</v>
      </c>
      <c r="P118" s="17">
        <f t="shared" si="51"/>
        <v>680000</v>
      </c>
      <c r="Q118" s="17">
        <f t="shared" si="51"/>
        <v>380000</v>
      </c>
      <c r="R118" s="17">
        <f t="shared" si="51"/>
        <v>1400000</v>
      </c>
      <c r="S118" s="17">
        <f t="shared" si="51"/>
        <v>340000</v>
      </c>
      <c r="T118" s="17">
        <f t="shared" si="51"/>
        <v>680000</v>
      </c>
      <c r="U118" s="17">
        <f t="shared" si="51"/>
        <v>380000</v>
      </c>
    </row>
    <row r="119" spans="1:21" ht="33">
      <c r="A119" s="9" t="s">
        <v>60</v>
      </c>
      <c r="B119" s="29" t="s">
        <v>36</v>
      </c>
      <c r="C119" s="20" t="s">
        <v>20</v>
      </c>
      <c r="D119" s="39" t="s">
        <v>20</v>
      </c>
      <c r="E119" s="39" t="s">
        <v>20</v>
      </c>
      <c r="F119" s="34">
        <f>F121</f>
        <v>2661596.4300000002</v>
      </c>
      <c r="G119" s="34">
        <f t="shared" ref="G119:U119" si="52">G121</f>
        <v>543000</v>
      </c>
      <c r="H119" s="34">
        <f t="shared" si="52"/>
        <v>1768568.7</v>
      </c>
      <c r="I119" s="34">
        <f t="shared" si="52"/>
        <v>350027.73</v>
      </c>
      <c r="J119" s="34">
        <f t="shared" si="52"/>
        <v>36811.279450000002</v>
      </c>
      <c r="K119" s="34">
        <f t="shared" si="52"/>
        <v>36811.279450000002</v>
      </c>
      <c r="L119" s="34">
        <f t="shared" si="52"/>
        <v>0</v>
      </c>
      <c r="M119" s="34">
        <f t="shared" si="52"/>
        <v>0</v>
      </c>
      <c r="N119" s="34">
        <f t="shared" si="52"/>
        <v>1430500</v>
      </c>
      <c r="O119" s="34">
        <f t="shared" si="52"/>
        <v>370500</v>
      </c>
      <c r="P119" s="34">
        <f t="shared" si="52"/>
        <v>680000</v>
      </c>
      <c r="Q119" s="34">
        <f t="shared" si="52"/>
        <v>380000</v>
      </c>
      <c r="R119" s="34">
        <f t="shared" si="52"/>
        <v>1400000</v>
      </c>
      <c r="S119" s="34">
        <f t="shared" si="52"/>
        <v>340000</v>
      </c>
      <c r="T119" s="34">
        <f t="shared" si="52"/>
        <v>680000</v>
      </c>
      <c r="U119" s="34">
        <f t="shared" si="52"/>
        <v>380000</v>
      </c>
    </row>
    <row r="120" spans="1:21" ht="16.5">
      <c r="A120" s="11"/>
      <c r="B120" s="30" t="s">
        <v>19</v>
      </c>
      <c r="C120" s="23"/>
      <c r="D120" s="40"/>
      <c r="E120" s="40"/>
      <c r="F120" s="25"/>
      <c r="G120" s="25"/>
      <c r="H120" s="25"/>
      <c r="I120" s="25"/>
      <c r="J120" s="25"/>
      <c r="K120" s="25"/>
      <c r="L120" s="25"/>
      <c r="M120" s="25"/>
      <c r="N120" s="24"/>
      <c r="O120" s="24"/>
      <c r="P120" s="24"/>
      <c r="Q120" s="24"/>
      <c r="R120" s="24"/>
      <c r="S120" s="24"/>
      <c r="T120" s="24"/>
      <c r="U120" s="24"/>
    </row>
    <row r="121" spans="1:21" ht="68.25" customHeight="1">
      <c r="A121" s="11" t="s">
        <v>216</v>
      </c>
      <c r="B121" s="31" t="s">
        <v>146</v>
      </c>
      <c r="C121" s="23">
        <v>822</v>
      </c>
      <c r="D121" s="27" t="s">
        <v>147</v>
      </c>
      <c r="E121" s="40" t="s">
        <v>148</v>
      </c>
      <c r="F121" s="25">
        <f>G121+H121+I121</f>
        <v>2661596.4300000002</v>
      </c>
      <c r="G121" s="25">
        <f>450000+93000</f>
        <v>543000</v>
      </c>
      <c r="H121" s="25">
        <v>1768568.7</v>
      </c>
      <c r="I121" s="25">
        <v>350027.73</v>
      </c>
      <c r="J121" s="25">
        <f>L121+K121</f>
        <v>36811.279450000002</v>
      </c>
      <c r="K121" s="25">
        <v>36811.279450000002</v>
      </c>
      <c r="L121" s="25"/>
      <c r="M121" s="25"/>
      <c r="N121" s="24">
        <f>O121+P121+Q121</f>
        <v>1430500</v>
      </c>
      <c r="O121" s="24">
        <f>340000+30500</f>
        <v>370500</v>
      </c>
      <c r="P121" s="24">
        <v>680000</v>
      </c>
      <c r="Q121" s="24">
        <v>380000</v>
      </c>
      <c r="R121" s="24">
        <f>S121+T121+U121</f>
        <v>1400000</v>
      </c>
      <c r="S121" s="24">
        <v>340000</v>
      </c>
      <c r="T121" s="24">
        <v>680000</v>
      </c>
      <c r="U121" s="24">
        <v>380000</v>
      </c>
    </row>
    <row r="122" spans="1:21" ht="16.5">
      <c r="A122" s="14" t="s">
        <v>183</v>
      </c>
      <c r="B122" s="15" t="s">
        <v>6</v>
      </c>
      <c r="C122" s="16" t="s">
        <v>20</v>
      </c>
      <c r="D122" s="16" t="s">
        <v>20</v>
      </c>
      <c r="E122" s="16" t="s">
        <v>20</v>
      </c>
      <c r="F122" s="17">
        <f>F123</f>
        <v>59944.340000000004</v>
      </c>
      <c r="G122" s="17">
        <f t="shared" ref="G122:U122" si="53">G123</f>
        <v>7774.3</v>
      </c>
      <c r="H122" s="17">
        <f t="shared" si="53"/>
        <v>37956.9</v>
      </c>
      <c r="I122" s="17">
        <f t="shared" si="53"/>
        <v>14213.14</v>
      </c>
      <c r="J122" s="17">
        <f t="shared" si="53"/>
        <v>0</v>
      </c>
      <c r="K122" s="17">
        <f t="shared" si="53"/>
        <v>0</v>
      </c>
      <c r="L122" s="17">
        <f t="shared" si="53"/>
        <v>0</v>
      </c>
      <c r="M122" s="17">
        <f t="shared" si="53"/>
        <v>0</v>
      </c>
      <c r="N122" s="17">
        <f t="shared" si="53"/>
        <v>0</v>
      </c>
      <c r="O122" s="17">
        <f t="shared" si="53"/>
        <v>0</v>
      </c>
      <c r="P122" s="17">
        <f t="shared" si="53"/>
        <v>0</v>
      </c>
      <c r="Q122" s="17">
        <f t="shared" si="53"/>
        <v>0</v>
      </c>
      <c r="R122" s="17">
        <f t="shared" si="53"/>
        <v>0</v>
      </c>
      <c r="S122" s="17">
        <f t="shared" si="53"/>
        <v>0</v>
      </c>
      <c r="T122" s="17">
        <f t="shared" si="53"/>
        <v>0</v>
      </c>
      <c r="U122" s="17">
        <f t="shared" si="53"/>
        <v>0</v>
      </c>
    </row>
    <row r="123" spans="1:21" ht="33">
      <c r="A123" s="9" t="s">
        <v>72</v>
      </c>
      <c r="B123" s="29" t="s">
        <v>37</v>
      </c>
      <c r="C123" s="20" t="s">
        <v>20</v>
      </c>
      <c r="D123" s="20" t="s">
        <v>20</v>
      </c>
      <c r="E123" s="20" t="s">
        <v>20</v>
      </c>
      <c r="F123" s="21">
        <f>F125</f>
        <v>59944.340000000004</v>
      </c>
      <c r="G123" s="21">
        <f t="shared" ref="G123:U123" si="54">G125</f>
        <v>7774.3</v>
      </c>
      <c r="H123" s="21">
        <f t="shared" si="54"/>
        <v>37956.9</v>
      </c>
      <c r="I123" s="21">
        <f t="shared" si="54"/>
        <v>14213.14</v>
      </c>
      <c r="J123" s="21">
        <f t="shared" si="54"/>
        <v>0</v>
      </c>
      <c r="K123" s="21">
        <f t="shared" si="54"/>
        <v>0</v>
      </c>
      <c r="L123" s="21">
        <f t="shared" si="54"/>
        <v>0</v>
      </c>
      <c r="M123" s="21">
        <f t="shared" si="54"/>
        <v>0</v>
      </c>
      <c r="N123" s="21">
        <f t="shared" si="54"/>
        <v>0</v>
      </c>
      <c r="O123" s="21">
        <f t="shared" si="54"/>
        <v>0</v>
      </c>
      <c r="P123" s="21">
        <f t="shared" si="54"/>
        <v>0</v>
      </c>
      <c r="Q123" s="21">
        <f t="shared" si="54"/>
        <v>0</v>
      </c>
      <c r="R123" s="21">
        <f t="shared" si="54"/>
        <v>0</v>
      </c>
      <c r="S123" s="21">
        <f t="shared" si="54"/>
        <v>0</v>
      </c>
      <c r="T123" s="21">
        <f t="shared" si="54"/>
        <v>0</v>
      </c>
      <c r="U123" s="21">
        <f t="shared" si="54"/>
        <v>0</v>
      </c>
    </row>
    <row r="124" spans="1:21" ht="16.5">
      <c r="A124" s="11"/>
      <c r="B124" s="30" t="s">
        <v>19</v>
      </c>
      <c r="C124" s="23"/>
      <c r="D124" s="40"/>
      <c r="E124" s="40"/>
      <c r="F124" s="25"/>
      <c r="G124" s="25"/>
      <c r="H124" s="25"/>
      <c r="I124" s="25"/>
      <c r="J124" s="25"/>
      <c r="K124" s="25"/>
      <c r="L124" s="25"/>
      <c r="M124" s="25"/>
      <c r="N124" s="24"/>
      <c r="O124" s="24"/>
      <c r="P124" s="24"/>
      <c r="Q124" s="24"/>
      <c r="R124" s="24"/>
      <c r="S124" s="24"/>
      <c r="T124" s="24"/>
      <c r="U124" s="24"/>
    </row>
    <row r="125" spans="1:21" ht="66">
      <c r="A125" s="11" t="s">
        <v>217</v>
      </c>
      <c r="B125" s="33" t="s">
        <v>129</v>
      </c>
      <c r="C125" s="23">
        <v>821</v>
      </c>
      <c r="D125" s="27" t="s">
        <v>112</v>
      </c>
      <c r="E125" s="40" t="s">
        <v>130</v>
      </c>
      <c r="F125" s="25">
        <f>G125+H125+I125</f>
        <v>59944.340000000004</v>
      </c>
      <c r="G125" s="25">
        <v>7774.3</v>
      </c>
      <c r="H125" s="25">
        <v>37956.9</v>
      </c>
      <c r="I125" s="25">
        <v>14213.14</v>
      </c>
      <c r="J125" s="25"/>
      <c r="K125" s="25"/>
      <c r="L125" s="25"/>
      <c r="M125" s="25"/>
      <c r="N125" s="24">
        <f>O125+P125+Q125</f>
        <v>0</v>
      </c>
      <c r="O125" s="24"/>
      <c r="P125" s="24"/>
      <c r="Q125" s="24"/>
      <c r="R125" s="24">
        <f>S125+T125+U125</f>
        <v>0</v>
      </c>
      <c r="S125" s="24"/>
      <c r="T125" s="24"/>
      <c r="U125" s="24"/>
    </row>
    <row r="126" spans="1:21" ht="66">
      <c r="A126" s="14" t="s">
        <v>177</v>
      </c>
      <c r="B126" s="38" t="s">
        <v>70</v>
      </c>
      <c r="C126" s="16" t="s">
        <v>20</v>
      </c>
      <c r="D126" s="16" t="s">
        <v>20</v>
      </c>
      <c r="E126" s="16" t="s">
        <v>20</v>
      </c>
      <c r="F126" s="17">
        <f>F127+F131+F135</f>
        <v>174919.40000000002</v>
      </c>
      <c r="G126" s="17">
        <f t="shared" ref="G126:U126" si="55">G127+G131+G135</f>
        <v>5247.6</v>
      </c>
      <c r="H126" s="17">
        <f t="shared" si="55"/>
        <v>169671.8</v>
      </c>
      <c r="I126" s="17">
        <f t="shared" si="55"/>
        <v>0</v>
      </c>
      <c r="J126" s="17">
        <f t="shared" si="55"/>
        <v>0</v>
      </c>
      <c r="K126" s="17">
        <f t="shared" si="55"/>
        <v>0</v>
      </c>
      <c r="L126" s="17">
        <f t="shared" si="55"/>
        <v>0</v>
      </c>
      <c r="M126" s="17">
        <f t="shared" si="55"/>
        <v>0</v>
      </c>
      <c r="N126" s="17">
        <f t="shared" si="55"/>
        <v>76209.7</v>
      </c>
      <c r="O126" s="17">
        <f t="shared" si="55"/>
        <v>2286.3000000000002</v>
      </c>
      <c r="P126" s="17">
        <f t="shared" si="55"/>
        <v>73923.399999999994</v>
      </c>
      <c r="Q126" s="17">
        <f t="shared" si="55"/>
        <v>0</v>
      </c>
      <c r="R126" s="17">
        <f t="shared" si="55"/>
        <v>103886.20000000001</v>
      </c>
      <c r="S126" s="17">
        <f t="shared" si="55"/>
        <v>3116.6000000000004</v>
      </c>
      <c r="T126" s="17">
        <f t="shared" si="55"/>
        <v>100769.59999999999</v>
      </c>
      <c r="U126" s="17">
        <f t="shared" si="55"/>
        <v>0</v>
      </c>
    </row>
    <row r="127" spans="1:21" ht="82.5">
      <c r="A127" s="9" t="s">
        <v>178</v>
      </c>
      <c r="B127" s="29" t="s">
        <v>71</v>
      </c>
      <c r="C127" s="39" t="s">
        <v>20</v>
      </c>
      <c r="D127" s="39" t="s">
        <v>20</v>
      </c>
      <c r="E127" s="39" t="s">
        <v>20</v>
      </c>
      <c r="F127" s="34">
        <f>F130+F129</f>
        <v>9920.9000000000015</v>
      </c>
      <c r="G127" s="34">
        <f t="shared" ref="G127:U127" si="56">G130+G129</f>
        <v>297.60000000000002</v>
      </c>
      <c r="H127" s="34">
        <f t="shared" si="56"/>
        <v>9623.3000000000011</v>
      </c>
      <c r="I127" s="34">
        <f t="shared" si="56"/>
        <v>0</v>
      </c>
      <c r="J127" s="34">
        <f t="shared" si="56"/>
        <v>0</v>
      </c>
      <c r="K127" s="34">
        <f t="shared" si="56"/>
        <v>0</v>
      </c>
      <c r="L127" s="34">
        <f t="shared" si="56"/>
        <v>0</v>
      </c>
      <c r="M127" s="34">
        <f t="shared" si="56"/>
        <v>0</v>
      </c>
      <c r="N127" s="34">
        <f t="shared" si="56"/>
        <v>24314.899999999998</v>
      </c>
      <c r="O127" s="34">
        <f t="shared" si="56"/>
        <v>729.4</v>
      </c>
      <c r="P127" s="34">
        <f t="shared" si="56"/>
        <v>23585.5</v>
      </c>
      <c r="Q127" s="34">
        <f t="shared" si="56"/>
        <v>0</v>
      </c>
      <c r="R127" s="34">
        <f t="shared" si="56"/>
        <v>30037.3</v>
      </c>
      <c r="S127" s="34">
        <f t="shared" si="56"/>
        <v>901.09999999999991</v>
      </c>
      <c r="T127" s="34">
        <f t="shared" si="56"/>
        <v>29136.2</v>
      </c>
      <c r="U127" s="34">
        <f t="shared" si="56"/>
        <v>0</v>
      </c>
    </row>
    <row r="128" spans="1:21" ht="16.5">
      <c r="A128" s="11"/>
      <c r="B128" s="41" t="s">
        <v>19</v>
      </c>
      <c r="C128" s="40"/>
      <c r="D128" s="40"/>
      <c r="E128" s="40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</row>
    <row r="129" spans="1:21" ht="99">
      <c r="A129" s="11" t="s">
        <v>217</v>
      </c>
      <c r="B129" s="31" t="s">
        <v>73</v>
      </c>
      <c r="C129" s="40">
        <v>840</v>
      </c>
      <c r="D129" s="42" t="s">
        <v>74</v>
      </c>
      <c r="E129" s="40" t="s">
        <v>160</v>
      </c>
      <c r="F129" s="25"/>
      <c r="G129" s="25"/>
      <c r="H129" s="25"/>
      <c r="I129" s="25"/>
      <c r="J129" s="25"/>
      <c r="K129" s="25"/>
      <c r="L129" s="25"/>
      <c r="M129" s="25"/>
      <c r="N129" s="25">
        <f>O129+P129+Q129</f>
        <v>18804.3</v>
      </c>
      <c r="O129" s="25">
        <v>564</v>
      </c>
      <c r="P129" s="25">
        <v>18240.3</v>
      </c>
      <c r="Q129" s="25"/>
      <c r="R129" s="25">
        <f>S129+T129+U129</f>
        <v>24858.799999999999</v>
      </c>
      <c r="S129" s="25">
        <v>745.8</v>
      </c>
      <c r="T129" s="25">
        <v>24113</v>
      </c>
      <c r="U129" s="25"/>
    </row>
    <row r="130" spans="1:21" ht="99">
      <c r="A130" s="11" t="s">
        <v>217</v>
      </c>
      <c r="B130" s="31" t="s">
        <v>75</v>
      </c>
      <c r="C130" s="40">
        <v>840</v>
      </c>
      <c r="D130" s="42" t="s">
        <v>74</v>
      </c>
      <c r="E130" s="40" t="s">
        <v>76</v>
      </c>
      <c r="F130" s="25">
        <f>G130+H130+I130</f>
        <v>9920.9000000000015</v>
      </c>
      <c r="G130" s="25">
        <v>297.60000000000002</v>
      </c>
      <c r="H130" s="25">
        <f>9623.2+0.1</f>
        <v>9623.3000000000011</v>
      </c>
      <c r="I130" s="25"/>
      <c r="J130" s="25">
        <f>K130+L130+M130</f>
        <v>0</v>
      </c>
      <c r="K130" s="25"/>
      <c r="L130" s="25"/>
      <c r="M130" s="25"/>
      <c r="N130" s="25">
        <f>O130+P130+Q130</f>
        <v>5510.5999999999995</v>
      </c>
      <c r="O130" s="25">
        <v>165.4</v>
      </c>
      <c r="P130" s="25">
        <v>5345.2</v>
      </c>
      <c r="Q130" s="25"/>
      <c r="R130" s="25">
        <f>S130+T130+U130</f>
        <v>5178.5</v>
      </c>
      <c r="S130" s="25">
        <v>155.30000000000001</v>
      </c>
      <c r="T130" s="25">
        <v>5023.2</v>
      </c>
      <c r="U130" s="25"/>
    </row>
    <row r="131" spans="1:21" ht="49.5">
      <c r="A131" s="9" t="s">
        <v>184</v>
      </c>
      <c r="B131" s="29" t="s">
        <v>197</v>
      </c>
      <c r="C131" s="39" t="s">
        <v>20</v>
      </c>
      <c r="D131" s="39" t="s">
        <v>20</v>
      </c>
      <c r="E131" s="39" t="s">
        <v>20</v>
      </c>
      <c r="F131" s="34">
        <f>F134+F133</f>
        <v>160453.30000000002</v>
      </c>
      <c r="G131" s="34">
        <f t="shared" ref="G131:U131" si="57">G134+G133</f>
        <v>4813.6000000000004</v>
      </c>
      <c r="H131" s="34">
        <f t="shared" si="57"/>
        <v>155639.70000000001</v>
      </c>
      <c r="I131" s="34">
        <f t="shared" si="57"/>
        <v>0</v>
      </c>
      <c r="J131" s="34">
        <f t="shared" si="57"/>
        <v>0</v>
      </c>
      <c r="K131" s="34">
        <f t="shared" si="57"/>
        <v>0</v>
      </c>
      <c r="L131" s="34">
        <f t="shared" si="57"/>
        <v>0</v>
      </c>
      <c r="M131" s="34">
        <f t="shared" si="57"/>
        <v>0</v>
      </c>
      <c r="N131" s="34">
        <f t="shared" si="57"/>
        <v>47349.5</v>
      </c>
      <c r="O131" s="34">
        <f t="shared" si="57"/>
        <v>1420.5</v>
      </c>
      <c r="P131" s="34">
        <f t="shared" si="57"/>
        <v>45929</v>
      </c>
      <c r="Q131" s="34">
        <f t="shared" si="57"/>
        <v>0</v>
      </c>
      <c r="R131" s="34">
        <f t="shared" si="57"/>
        <v>69303.600000000006</v>
      </c>
      <c r="S131" s="34">
        <f t="shared" si="57"/>
        <v>2079.1000000000004</v>
      </c>
      <c r="T131" s="34">
        <f t="shared" si="57"/>
        <v>67224.5</v>
      </c>
      <c r="U131" s="34">
        <f t="shared" si="57"/>
        <v>0</v>
      </c>
    </row>
    <row r="132" spans="1:21" ht="16.5">
      <c r="A132" s="11"/>
      <c r="B132" s="41" t="s">
        <v>19</v>
      </c>
      <c r="C132" s="40"/>
      <c r="D132" s="40"/>
      <c r="E132" s="40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</row>
    <row r="133" spans="1:21" ht="99">
      <c r="A133" s="11" t="s">
        <v>217</v>
      </c>
      <c r="B133" s="31" t="s">
        <v>73</v>
      </c>
      <c r="C133" s="40">
        <v>840</v>
      </c>
      <c r="D133" s="42" t="s">
        <v>74</v>
      </c>
      <c r="E133" s="40" t="s">
        <v>161</v>
      </c>
      <c r="F133" s="25">
        <f>G133+H133+I133</f>
        <v>122019.20000000001</v>
      </c>
      <c r="G133" s="25">
        <v>3660.6</v>
      </c>
      <c r="H133" s="25">
        <v>118358.6</v>
      </c>
      <c r="I133" s="25"/>
      <c r="J133" s="25"/>
      <c r="K133" s="25"/>
      <c r="L133" s="25"/>
      <c r="M133" s="25"/>
      <c r="N133" s="25">
        <f>O133+P133+Q133</f>
        <v>41479.9</v>
      </c>
      <c r="O133" s="25">
        <v>1244.5</v>
      </c>
      <c r="P133" s="25">
        <v>40235.4</v>
      </c>
      <c r="Q133" s="25"/>
      <c r="R133" s="25">
        <f>S133+T133</f>
        <v>47680.1</v>
      </c>
      <c r="S133" s="25">
        <v>1430.4</v>
      </c>
      <c r="T133" s="25">
        <v>46249.7</v>
      </c>
      <c r="U133" s="25"/>
    </row>
    <row r="134" spans="1:21" ht="99">
      <c r="A134" s="11" t="s">
        <v>217</v>
      </c>
      <c r="B134" s="31" t="s">
        <v>77</v>
      </c>
      <c r="C134" s="40">
        <v>840</v>
      </c>
      <c r="D134" s="42" t="s">
        <v>74</v>
      </c>
      <c r="E134" s="40" t="s">
        <v>78</v>
      </c>
      <c r="F134" s="25">
        <f>G134+H134+I134</f>
        <v>38434.1</v>
      </c>
      <c r="G134" s="25">
        <v>1153</v>
      </c>
      <c r="H134" s="25">
        <v>37281.1</v>
      </c>
      <c r="I134" s="25"/>
      <c r="J134" s="25"/>
      <c r="K134" s="25"/>
      <c r="L134" s="25"/>
      <c r="M134" s="25"/>
      <c r="N134" s="25">
        <f>O134+P134+Q134</f>
        <v>5869.6</v>
      </c>
      <c r="O134" s="25">
        <v>176</v>
      </c>
      <c r="P134" s="25">
        <v>5693.6</v>
      </c>
      <c r="Q134" s="25"/>
      <c r="R134" s="25">
        <f>S134+T134+U134</f>
        <v>21623.5</v>
      </c>
      <c r="S134" s="25">
        <v>648.70000000000005</v>
      </c>
      <c r="T134" s="25">
        <v>20974.799999999999</v>
      </c>
      <c r="U134" s="25"/>
    </row>
    <row r="135" spans="1:21" ht="33">
      <c r="A135" s="9" t="s">
        <v>185</v>
      </c>
      <c r="B135" s="29" t="s">
        <v>198</v>
      </c>
      <c r="C135" s="39" t="s">
        <v>20</v>
      </c>
      <c r="D135" s="8" t="s">
        <v>20</v>
      </c>
      <c r="E135" s="39" t="s">
        <v>20</v>
      </c>
      <c r="F135" s="34">
        <f>F137</f>
        <v>4545.1999999999989</v>
      </c>
      <c r="G135" s="34">
        <f t="shared" ref="G135:U135" si="58">G137</f>
        <v>136.4</v>
      </c>
      <c r="H135" s="34">
        <f t="shared" si="58"/>
        <v>4408.7999999999993</v>
      </c>
      <c r="I135" s="34">
        <f t="shared" si="58"/>
        <v>0</v>
      </c>
      <c r="J135" s="34">
        <f t="shared" si="58"/>
        <v>0</v>
      </c>
      <c r="K135" s="34">
        <f t="shared" si="58"/>
        <v>0</v>
      </c>
      <c r="L135" s="34">
        <f t="shared" si="58"/>
        <v>0</v>
      </c>
      <c r="M135" s="34">
        <f t="shared" si="58"/>
        <v>0</v>
      </c>
      <c r="N135" s="34">
        <f t="shared" si="58"/>
        <v>4545.2999999999993</v>
      </c>
      <c r="O135" s="34">
        <f t="shared" si="58"/>
        <v>136.4</v>
      </c>
      <c r="P135" s="34">
        <f t="shared" si="58"/>
        <v>4408.8999999999996</v>
      </c>
      <c r="Q135" s="34">
        <f t="shared" si="58"/>
        <v>0</v>
      </c>
      <c r="R135" s="34">
        <f t="shared" si="58"/>
        <v>4545.2999999999993</v>
      </c>
      <c r="S135" s="34">
        <f t="shared" si="58"/>
        <v>136.4</v>
      </c>
      <c r="T135" s="34">
        <f t="shared" si="58"/>
        <v>4408.8999999999996</v>
      </c>
      <c r="U135" s="34">
        <f t="shared" si="58"/>
        <v>0</v>
      </c>
    </row>
    <row r="136" spans="1:21" ht="16.5">
      <c r="A136" s="11"/>
      <c r="B136" s="41" t="s">
        <v>19</v>
      </c>
      <c r="C136" s="40"/>
      <c r="D136" s="42"/>
      <c r="E136" s="40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</row>
    <row r="137" spans="1:21" ht="99">
      <c r="A137" s="11" t="s">
        <v>217</v>
      </c>
      <c r="B137" s="31" t="s">
        <v>73</v>
      </c>
      <c r="C137" s="40">
        <v>840</v>
      </c>
      <c r="D137" s="42" t="s">
        <v>74</v>
      </c>
      <c r="E137" s="40" t="s">
        <v>79</v>
      </c>
      <c r="F137" s="25">
        <f>G137+H137+I137</f>
        <v>4545.1999999999989</v>
      </c>
      <c r="G137" s="25">
        <v>136.4</v>
      </c>
      <c r="H137" s="25">
        <f>4408.9-0.1</f>
        <v>4408.7999999999993</v>
      </c>
      <c r="I137" s="25"/>
      <c r="J137" s="25"/>
      <c r="K137" s="25"/>
      <c r="L137" s="25"/>
      <c r="M137" s="25"/>
      <c r="N137" s="25">
        <f>O137+P137+Q137</f>
        <v>4545.2999999999993</v>
      </c>
      <c r="O137" s="25">
        <v>136.4</v>
      </c>
      <c r="P137" s="25">
        <v>4408.8999999999996</v>
      </c>
      <c r="Q137" s="25"/>
      <c r="R137" s="25">
        <f>S137+T137+U137</f>
        <v>4545.2999999999993</v>
      </c>
      <c r="S137" s="25">
        <v>136.4</v>
      </c>
      <c r="T137" s="25">
        <v>4408.8999999999996</v>
      </c>
      <c r="U137" s="25"/>
    </row>
    <row r="138" spans="1:21" ht="49.5">
      <c r="A138" s="14" t="s">
        <v>186</v>
      </c>
      <c r="B138" s="38" t="s">
        <v>176</v>
      </c>
      <c r="C138" s="16" t="s">
        <v>20</v>
      </c>
      <c r="D138" s="16" t="s">
        <v>20</v>
      </c>
      <c r="E138" s="16" t="s">
        <v>20</v>
      </c>
      <c r="F138" s="17">
        <f>F139</f>
        <v>2500</v>
      </c>
      <c r="G138" s="17">
        <f>G139</f>
        <v>2500</v>
      </c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</row>
    <row r="139" spans="1:21" ht="49.5">
      <c r="A139" s="9" t="s">
        <v>187</v>
      </c>
      <c r="B139" s="29" t="s">
        <v>199</v>
      </c>
      <c r="C139" s="39" t="s">
        <v>20</v>
      </c>
      <c r="D139" s="39" t="s">
        <v>20</v>
      </c>
      <c r="E139" s="39" t="s">
        <v>20</v>
      </c>
      <c r="F139" s="34">
        <f>F141</f>
        <v>2500</v>
      </c>
      <c r="G139" s="34">
        <f>G141</f>
        <v>2500</v>
      </c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</row>
    <row r="140" spans="1:21" ht="16.5">
      <c r="A140" s="11"/>
      <c r="B140" s="41" t="s">
        <v>19</v>
      </c>
      <c r="C140" s="23"/>
      <c r="D140" s="23"/>
      <c r="E140" s="23"/>
      <c r="F140" s="24">
        <f>F141</f>
        <v>2500</v>
      </c>
      <c r="G140" s="24">
        <f>G141</f>
        <v>2500</v>
      </c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</row>
    <row r="141" spans="1:21" ht="99">
      <c r="A141" s="11"/>
      <c r="B141" s="31" t="s">
        <v>179</v>
      </c>
      <c r="C141" s="23">
        <v>840</v>
      </c>
      <c r="D141" s="27" t="s">
        <v>74</v>
      </c>
      <c r="E141" s="23" t="s">
        <v>180</v>
      </c>
      <c r="F141" s="24">
        <f>G141</f>
        <v>2500</v>
      </c>
      <c r="G141" s="24">
        <v>2500</v>
      </c>
      <c r="H141" s="24"/>
      <c r="I141" s="24"/>
      <c r="J141" s="25"/>
      <c r="K141" s="25"/>
      <c r="L141" s="25"/>
      <c r="M141" s="25"/>
      <c r="N141" s="24"/>
      <c r="O141" s="24"/>
      <c r="P141" s="24"/>
      <c r="Q141" s="24"/>
      <c r="R141" s="24"/>
      <c r="S141" s="24"/>
      <c r="T141" s="24"/>
      <c r="U141" s="24"/>
    </row>
    <row r="142" spans="1:21">
      <c r="A142" s="3"/>
      <c r="B142" s="3" t="s">
        <v>68</v>
      </c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>
      <c r="A143" s="3"/>
      <c r="B143" s="3" t="s">
        <v>67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5" spans="1:21">
      <c r="F145" s="7"/>
      <c r="G145" s="7"/>
      <c r="H145" s="7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s="3" customFormat="1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</row>
    <row r="147" spans="1:21" s="3" customFormat="1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</row>
  </sheetData>
  <mergeCells count="14">
    <mergeCell ref="S1:U2"/>
    <mergeCell ref="R6:U6"/>
    <mergeCell ref="A6:A8"/>
    <mergeCell ref="B3:T4"/>
    <mergeCell ref="B6:B8"/>
    <mergeCell ref="C6:C8"/>
    <mergeCell ref="D6:D8"/>
    <mergeCell ref="E6:E8"/>
    <mergeCell ref="F7:I7"/>
    <mergeCell ref="J7:M7"/>
    <mergeCell ref="F6:M6"/>
    <mergeCell ref="N6:Q6"/>
    <mergeCell ref="N7:Q7"/>
    <mergeCell ref="R7:U7"/>
  </mergeCells>
  <printOptions horizontalCentered="1"/>
  <pageMargins left="0.19685039370078741" right="0.19685039370078741" top="0.74803149606299213" bottom="0.74803149606299213" header="0.31496062992125984" footer="0.31496062992125984"/>
  <pageSetup paperSize="8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2019-04-16T02:42:34Z</dcterms:modified>
</cp:coreProperties>
</file>